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940" activeTab="4"/>
  </bookViews>
  <sheets>
    <sheet name="产品要素表" sheetId="1" r:id="rId1"/>
    <sheet name="ABCDJZ ZA ZQ ZC ZK 份额" sheetId="3" r:id="rId2"/>
    <sheet name="FGPU GS ZF ZJ ZL ZN份额" sheetId="5" r:id="rId3"/>
    <sheet name="ZS终止" sheetId="7" r:id="rId4"/>
    <sheet name="导入" sheetId="6" r:id="rId5"/>
  </sheets>
  <definedNames>
    <definedName name="_xlnm._FilterDatabase" localSheetId="0" hidden="1">产品要素表!#REF!</definedName>
  </definedNames>
  <calcPr calcId="144525"/>
</workbook>
</file>

<file path=xl/comments1.xml><?xml version="1.0" encoding="utf-8"?>
<comments xmlns="http://schemas.openxmlformats.org/spreadsheetml/2006/main">
  <authors>
    <author>略</author>
  </authors>
  <commentList>
    <comment ref="A28" authorId="0">
      <text>
        <r>
          <rPr>
            <b/>
            <sz val="9"/>
            <rFont val="宋体"/>
            <charset val="134"/>
          </rPr>
          <t>略:</t>
        </r>
        <r>
          <rPr>
            <sz val="9"/>
            <rFont val="宋体"/>
            <charset val="134"/>
          </rPr>
          <t xml:space="preserve">
成立日后的第一个工作日</t>
        </r>
      </text>
    </comment>
    <comment ref="A35" authorId="0">
      <text>
        <r>
          <rPr>
            <b/>
            <sz val="9"/>
            <rFont val="宋体"/>
            <charset val="134"/>
          </rPr>
          <t>略:</t>
        </r>
        <r>
          <rPr>
            <sz val="9"/>
            <rFont val="宋体"/>
            <charset val="134"/>
          </rPr>
          <t xml:space="preserve">
下一个份额确认日/投资起始日</t>
        </r>
      </text>
    </comment>
    <comment ref="A36" authorId="0">
      <text>
        <r>
          <rPr>
            <b/>
            <sz val="9"/>
            <rFont val="宋体"/>
            <charset val="134"/>
          </rPr>
          <t>略:</t>
        </r>
        <r>
          <rPr>
            <sz val="9"/>
            <rFont val="宋体"/>
            <charset val="134"/>
          </rPr>
          <t xml:space="preserve">
下一个份额确认日/投资起始日
</t>
        </r>
      </text>
    </comment>
  </commentList>
</comments>
</file>

<file path=xl/sharedStrings.xml><?xml version="1.0" encoding="utf-8"?>
<sst xmlns="http://schemas.openxmlformats.org/spreadsheetml/2006/main" count="459" uniqueCount="325">
  <si>
    <t>产品要素表</t>
  </si>
  <si>
    <t>日期：</t>
  </si>
  <si>
    <t>产品名称</t>
  </si>
  <si>
    <t>苏银理财恒源1年定开2012期</t>
  </si>
  <si>
    <t>已核</t>
  </si>
  <si>
    <t>份额：</t>
  </si>
  <si>
    <r>
      <rPr>
        <sz val="11"/>
        <rFont val="楷体"/>
        <charset val="134"/>
      </rPr>
      <t xml:space="preserve">ABDFGJP ZA/ZF/ZN/ZQ 存续 CUZ GS ZJ ZL ZC ZK新发 </t>
    </r>
    <r>
      <rPr>
        <sz val="11"/>
        <color rgb="FFFF0000"/>
        <rFont val="楷体"/>
        <charset val="134"/>
      </rPr>
      <t>ZS终止</t>
    </r>
  </si>
  <si>
    <t>行内标识码</t>
  </si>
  <si>
    <t>JBCF2020RYM1212ZH</t>
  </si>
  <si>
    <t>材料：</t>
  </si>
  <si>
    <t>合同+要素调整</t>
  </si>
  <si>
    <t>产品登记编码</t>
  </si>
  <si>
    <t>Z7003121000082</t>
  </si>
  <si>
    <t>托管账号</t>
  </si>
  <si>
    <t>31000188000395883
聚宝财富融盈1年定开12期理财产品</t>
  </si>
  <si>
    <t>类型</t>
  </si>
  <si>
    <r>
      <rPr>
        <sz val="10.5"/>
        <color theme="1"/>
        <rFont val="楷体"/>
        <charset val="134"/>
      </rPr>
      <t xml:space="preserve">固定收益类、公募、开放式
</t>
    </r>
    <r>
      <rPr>
        <sz val="8"/>
        <color theme="1"/>
        <rFont val="楷体"/>
        <charset val="134"/>
      </rPr>
      <t>80%-100%固收(＜50%非标)，0%-20%其他资产</t>
    </r>
  </si>
  <si>
    <t>风险等级</t>
  </si>
  <si>
    <t>2级（中低风险）</t>
  </si>
  <si>
    <t>主办部门</t>
  </si>
  <si>
    <t>项目融资部</t>
  </si>
  <si>
    <t>托管机构</t>
  </si>
  <si>
    <t>江苏银行</t>
  </si>
  <si>
    <t>募集开始日</t>
  </si>
  <si>
    <t>募集结束日</t>
  </si>
  <si>
    <t>成立日</t>
  </si>
  <si>
    <t>封闭期后第一天</t>
  </si>
  <si>
    <t>到期日</t>
  </si>
  <si>
    <t>其他</t>
  </si>
  <si>
    <t>T+2 分红 预约7天 6-12个月(含)
估值位数6位 去尾</t>
  </si>
  <si>
    <t>子份额</t>
  </si>
  <si>
    <t>19个</t>
  </si>
  <si>
    <t>份额</t>
  </si>
  <si>
    <t>销售简称</t>
  </si>
  <si>
    <t>销售代码</t>
  </si>
  <si>
    <t>面向客户</t>
  </si>
  <si>
    <t>起购/追加</t>
  </si>
  <si>
    <t>模板</t>
  </si>
  <si>
    <t>状态</t>
  </si>
  <si>
    <t>自动
赎回</t>
  </si>
  <si>
    <t>A份额</t>
  </si>
  <si>
    <t>苏银理财恒源1年定开2012期A</t>
  </si>
  <si>
    <t>J203012SA252</t>
  </si>
  <si>
    <t>个人、机构</t>
  </si>
  <si>
    <t>1元/1元</t>
  </si>
  <si>
    <t>存续</t>
  </si>
  <si>
    <t>B份额</t>
  </si>
  <si>
    <t>苏银理财恒源1年定开2012期B</t>
  </si>
  <si>
    <t>J02278</t>
  </si>
  <si>
    <t>20万/1万</t>
  </si>
  <si>
    <t>C份额</t>
  </si>
  <si>
    <t>苏银理财恒源1年定开2012期C</t>
  </si>
  <si>
    <t>J16443</t>
  </si>
  <si>
    <t>个人、机构（新客户/新资金/50岁/代发工资）</t>
  </si>
  <si>
    <t>1万/1元</t>
  </si>
  <si>
    <t>新发</t>
  </si>
  <si>
    <t>D份额</t>
  </si>
  <si>
    <t>苏银理财恒源1年定开2012期D</t>
  </si>
  <si>
    <t>J03131</t>
  </si>
  <si>
    <t>50万（3000万）/1万</t>
  </si>
  <si>
    <t>F份额</t>
  </si>
  <si>
    <t>苏银理财恒源1年定开2012期F</t>
  </si>
  <si>
    <t>J03132</t>
  </si>
  <si>
    <t>G份额</t>
  </si>
  <si>
    <t>苏银理财恒源1年定开2012期G</t>
  </si>
  <si>
    <t>J02279</t>
  </si>
  <si>
    <t>J份额</t>
  </si>
  <si>
    <t>苏银理财恒源1年定开2012期J</t>
  </si>
  <si>
    <t>J03133</t>
  </si>
  <si>
    <t>50万/1万</t>
  </si>
  <si>
    <t>P份额</t>
  </si>
  <si>
    <t>苏银理财恒源1年定开2012期P</t>
  </si>
  <si>
    <t>J03854</t>
  </si>
  <si>
    <t>GS份额</t>
  </si>
  <si>
    <t>苏银理财恒源1年定开2012期GS</t>
  </si>
  <si>
    <t>J16444</t>
  </si>
  <si>
    <t>U份额</t>
  </si>
  <si>
    <t>苏银理财恒源1年定开2012期U</t>
  </si>
  <si>
    <t>J16445</t>
  </si>
  <si>
    <t>Z份额</t>
  </si>
  <si>
    <t>苏银理财恒源1年定开2012期Z</t>
  </si>
  <si>
    <t>J16446</t>
  </si>
  <si>
    <t>ZA份额</t>
  </si>
  <si>
    <t>苏银理财恒源1年定开2012期ZA鑫福款（自动赎回）</t>
  </si>
  <si>
    <t>J03134</t>
  </si>
  <si>
    <t>√</t>
  </si>
  <si>
    <t>ZF份额</t>
  </si>
  <si>
    <t>苏银理财恒源1年定开2012期ZF（自动赎回）</t>
  </si>
  <si>
    <t>J03135</t>
  </si>
  <si>
    <t>ZJ份额</t>
  </si>
  <si>
    <t>苏银理财恒源1年定开2012期ZJ（自动赎回）</t>
  </si>
  <si>
    <t>J16447</t>
  </si>
  <si>
    <t>2026.3-5月</t>
  </si>
  <si>
    <t>ZL份额</t>
  </si>
  <si>
    <t>苏银理财恒源1年定开2012期ZL（自动赎回）</t>
  </si>
  <si>
    <t>J16448</t>
  </si>
  <si>
    <t>ZN份额</t>
  </si>
  <si>
    <t>苏银理财恒源1年定开2012期ZN（自动赎回）</t>
  </si>
  <si>
    <t>J03855</t>
  </si>
  <si>
    <t>ZQ份额</t>
  </si>
  <si>
    <t>苏银理财恒源1年定开2012期ZQ（自动赎回）</t>
  </si>
  <si>
    <t>J03856</t>
  </si>
  <si>
    <t>ZC份额</t>
  </si>
  <si>
    <t>苏银理财恒源1年定开2012期ZC鑫福优享（自动赎回）</t>
  </si>
  <si>
    <t>J16449</t>
  </si>
  <si>
    <t>ZK份额</t>
  </si>
  <si>
    <t>苏银理财恒源1年定开2012期ZK鑫福尊享（自动赎回）</t>
  </si>
  <si>
    <t>J16451</t>
  </si>
  <si>
    <t>开放计划</t>
  </si>
  <si>
    <t>投资周期</t>
  </si>
  <si>
    <t>投资周期起始日</t>
  </si>
  <si>
    <t>投资周期终止日</t>
  </si>
  <si>
    <t>开放计划
（申购/赎回时间）</t>
  </si>
  <si>
    <t>申购/赎回
确认日</t>
  </si>
  <si>
    <t>至</t>
  </si>
  <si>
    <t>定价</t>
  </si>
  <si>
    <t>投资
周期</t>
  </si>
  <si>
    <t>生效日</t>
  </si>
  <si>
    <t>销售服务费
（优惠后）</t>
  </si>
  <si>
    <t>投资管理费（优惠后）</t>
  </si>
  <si>
    <t>业绩比较基准</t>
  </si>
  <si>
    <t>超额计提基准</t>
  </si>
  <si>
    <t>超额计提比例</t>
  </si>
  <si>
    <t>托管费</t>
  </si>
  <si>
    <t>销售服务费
（说明书）</t>
  </si>
  <si>
    <t>投资管理费
（说明书）</t>
  </si>
  <si>
    <t>A</t>
  </si>
  <si>
    <t>2.60%-3.20%</t>
  </si>
  <si>
    <t>超过业绩比较基准区间60%，收取40%；
超过上限，对【业绩比较基准下限+（业绩比较基准上限-业绩比较基准下限）*60%】与业绩比较基准上限之间的部分，收取40%的超额业绩报酬；对超出业绩比较基准上限的部分，收取60%的超额业绩报酬。</t>
  </si>
  <si>
    <t>B</t>
  </si>
  <si>
    <t>2.63%-3.23%</t>
  </si>
  <si>
    <t>D</t>
  </si>
  <si>
    <t>2.75%-3.35%</t>
  </si>
  <si>
    <t>F</t>
  </si>
  <si>
    <t>G</t>
  </si>
  <si>
    <t>2.65%-3.25%</t>
  </si>
  <si>
    <t>J</t>
  </si>
  <si>
    <t>2.70%-3.30%</t>
  </si>
  <si>
    <t>P</t>
  </si>
  <si>
    <t>2.80%-3.40%</t>
  </si>
  <si>
    <t>ZA</t>
  </si>
  <si>
    <t>ZF</t>
  </si>
  <si>
    <t>ZN</t>
  </si>
  <si>
    <t>2.79%-3.39%</t>
  </si>
  <si>
    <t>ZQ</t>
  </si>
  <si>
    <t>2.55%-3.15%</t>
  </si>
  <si>
    <t>ZS</t>
  </si>
  <si>
    <t>-</t>
  </si>
  <si>
    <t>超过业绩比较基准下限的部分，收取50%的超额业绩报酬。</t>
  </si>
  <si>
    <t>C</t>
  </si>
  <si>
    <t>GS</t>
  </si>
  <si>
    <t>U</t>
  </si>
  <si>
    <t>Z</t>
  </si>
  <si>
    <t>ZJ</t>
  </si>
  <si>
    <t>ZL</t>
  </si>
  <si>
    <t>ZC</t>
  </si>
  <si>
    <t>ZK</t>
  </si>
  <si>
    <t>业绩比较基准测算依据</t>
  </si>
  <si>
    <t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t>
  </si>
  <si>
    <r>
      <rPr>
        <b/>
        <sz val="14"/>
        <color theme="1"/>
        <rFont val="黑体"/>
        <charset val="134"/>
      </rPr>
      <t>TA参数</t>
    </r>
    <r>
      <rPr>
        <b/>
        <sz val="11"/>
        <color theme="1"/>
        <rFont val="黑体"/>
        <charset val="134"/>
      </rPr>
      <t>（子份额）</t>
    </r>
    <r>
      <rPr>
        <b/>
        <sz val="14"/>
        <color theme="1"/>
        <rFont val="黑体"/>
        <charset val="134"/>
      </rPr>
      <t>-</t>
    </r>
  </si>
  <si>
    <t>1301模板</t>
  </si>
  <si>
    <t>个</t>
  </si>
  <si>
    <t>需配置的字段</t>
  </si>
  <si>
    <t>产品别名</t>
  </si>
  <si>
    <t>产品托管人</t>
  </si>
  <si>
    <t>是否校验合格投资者</t>
  </si>
  <si>
    <t>否</t>
  </si>
  <si>
    <t>过往业绩描述</t>
  </si>
  <si>
    <t>（清空）</t>
  </si>
  <si>
    <t>产品期限</t>
  </si>
  <si>
    <t>6-12个月（含）</t>
  </si>
  <si>
    <t>母产品代码</t>
  </si>
  <si>
    <t>个人允许</t>
  </si>
  <si>
    <t>允许</t>
  </si>
  <si>
    <t>机构允许</t>
  </si>
  <si>
    <t>产品收益分类</t>
  </si>
  <si>
    <t>非保本浮动收益类</t>
  </si>
  <si>
    <t>产品标志</t>
  </si>
  <si>
    <t>子产品</t>
  </si>
  <si>
    <t>募集方式</t>
  </si>
  <si>
    <t>公募</t>
  </si>
  <si>
    <t>投资标的</t>
  </si>
  <si>
    <t>固定收益类</t>
  </si>
  <si>
    <t>是否零认购成立</t>
  </si>
  <si>
    <t>零认购不成立</t>
  </si>
  <si>
    <t>是否自动赎回</t>
  </si>
  <si>
    <t>是</t>
  </si>
  <si>
    <t>是否手工调整节假日工作日</t>
  </si>
  <si>
    <t>个人/机构首次最低投资金额</t>
  </si>
  <si>
    <r>
      <rPr>
        <sz val="11"/>
        <color theme="1"/>
        <rFont val="宋体"/>
        <charset val="134"/>
      </rPr>
      <t>个人</t>
    </r>
    <r>
      <rPr>
        <sz val="11"/>
        <color theme="1"/>
        <rFont val="Calibri"/>
        <charset val="134"/>
      </rPr>
      <t>500,000</t>
    </r>
    <r>
      <rPr>
        <sz val="11"/>
        <color theme="1"/>
        <rFont val="宋体"/>
        <charset val="134"/>
      </rPr>
      <t>，
机构30,000,000</t>
    </r>
  </si>
  <si>
    <t>个人/机构追加最低投资金额</t>
  </si>
  <si>
    <t>个人/机构最小购买单位</t>
  </si>
  <si>
    <t>个人单户累计最大购买金额</t>
  </si>
  <si>
    <t>1亿</t>
  </si>
  <si>
    <t>募集开始日期</t>
  </si>
  <si>
    <t>募集结束日期</t>
  </si>
  <si>
    <t>产品成立日期</t>
  </si>
  <si>
    <t>产品到期日</t>
  </si>
  <si>
    <t>最高募集金额（元）</t>
  </si>
  <si>
    <t>折扣率计算方式</t>
  </si>
  <si>
    <t>最优折</t>
  </si>
  <si>
    <t>2：中低风险</t>
  </si>
  <si>
    <t>允许销售的中债客户组别</t>
  </si>
  <si>
    <t>一般个人客户  高资产净值客户  私人银行客户  法人机构其他</t>
  </si>
  <si>
    <t>高资产净值客户  私人银行客户  法人机构其他</t>
  </si>
  <si>
    <t>周期确认日前可交易天数</t>
  </si>
  <si>
    <t>7天</t>
  </si>
  <si>
    <t>产品工作日设置</t>
  </si>
  <si>
    <t>产品周期方案设置</t>
  </si>
  <si>
    <t>产品日历设置-产品分红日</t>
  </si>
  <si>
    <t>TA参数（子份额）-</t>
  </si>
  <si>
    <t>1309模板</t>
  </si>
  <si>
    <t>产品信息设置</t>
  </si>
  <si>
    <t>使用模板</t>
  </si>
  <si>
    <t>1309：开放式（自由配置）</t>
  </si>
  <si>
    <t>产品代码</t>
  </si>
  <si>
    <t>产品全称</t>
  </si>
  <si>
    <t>TA代码</t>
  </si>
  <si>
    <t>Y04:理财BTA</t>
  </si>
  <si>
    <t>产品状态</t>
  </si>
  <si>
    <t>1：募集期</t>
  </si>
  <si>
    <t>产品货币</t>
  </si>
  <si>
    <t>156：人民币</t>
  </si>
  <si>
    <t>发行价格</t>
  </si>
  <si>
    <t>产品发起人</t>
  </si>
  <si>
    <t>A00：苏银理财有限责任公司</t>
  </si>
  <si>
    <t>产品管理人</t>
  </si>
  <si>
    <t>钞汇标志</t>
  </si>
  <si>
    <t>0：现钞</t>
  </si>
  <si>
    <t>主办机构</t>
  </si>
  <si>
    <t>A000000:理财子公司</t>
  </si>
  <si>
    <t>业绩比较基准（展示用）</t>
  </si>
  <si>
    <t>6-12个月</t>
  </si>
  <si>
    <t>母子产品标识</t>
  </si>
  <si>
    <t>超额认购处理方式</t>
  </si>
  <si>
    <t>全额确认</t>
  </si>
  <si>
    <t>赎回份额明细处理</t>
  </si>
  <si>
    <t>先进先出</t>
  </si>
  <si>
    <t>是否零认购可成立</t>
  </si>
  <si>
    <t>零认购不可成立</t>
  </si>
  <si>
    <t>允许部分赎回</t>
  </si>
  <si>
    <t>/</t>
  </si>
  <si>
    <t>认申购费用计算方式</t>
  </si>
  <si>
    <t>价外法</t>
  </si>
  <si>
    <t>产品工作日模板</t>
  </si>
  <si>
    <t>银行间市场工作日</t>
  </si>
  <si>
    <t>是否进行可变现资产控制</t>
  </si>
  <si>
    <t>单日单户累计赎回份额确认方式</t>
  </si>
  <si>
    <t>部分确认成功</t>
  </si>
  <si>
    <t>个人/机构首次最低投资金额（元）</t>
  </si>
  <si>
    <t>个人/机构追加最低投资金额（元）</t>
  </si>
  <si>
    <t>个人/机构最小购买单位（元）</t>
  </si>
  <si>
    <t>产品起息日期</t>
  </si>
  <si>
    <t>产品实际到期日</t>
  </si>
  <si>
    <t>开市时间/闭市时间</t>
  </si>
  <si>
    <t>9:00/17:00</t>
  </si>
  <si>
    <t>产品最高募集金额（元）</t>
  </si>
  <si>
    <t>默认分红方式</t>
  </si>
  <si>
    <t>1：现金分红</t>
  </si>
  <si>
    <t>允许的分红方式</t>
  </si>
  <si>
    <t>现金分红</t>
  </si>
  <si>
    <t>前后端收费类别</t>
  </si>
  <si>
    <t>A:前收费</t>
  </si>
  <si>
    <t>产品风险等级</t>
  </si>
  <si>
    <t>额度控制标志</t>
  </si>
  <si>
    <t>2：控制总额度</t>
  </si>
  <si>
    <t>一般个人客户；高资产净值客户；私人银行客户；法人机构其他</t>
  </si>
  <si>
    <t>产品日历设置</t>
  </si>
  <si>
    <t>产品分红日</t>
  </si>
  <si>
    <t>产品确认日设置</t>
  </si>
  <si>
    <t>申购确认日、赎回确认日</t>
  </si>
  <si>
    <t>产品交易日设置</t>
  </si>
  <si>
    <t>申购申请日（请跳过节假日）</t>
  </si>
  <si>
    <t>赎回申请日（请跳过节假日）</t>
  </si>
  <si>
    <t>TA参数单-产品要素</t>
  </si>
  <si>
    <t>具体内容</t>
  </si>
  <si>
    <t>J03862</t>
  </si>
  <si>
    <t>苏银理财恒源1年定开2012期ZS（自动赎回）</t>
  </si>
  <si>
    <t>改为子产品</t>
  </si>
  <si>
    <t>产品周期方案设置
（删除后，这些产品应不存在尚未确认的周期）</t>
  </si>
  <si>
    <t>删除2026/4/14</t>
  </si>
  <si>
    <t>产品确认日设置-申购确认日</t>
  </si>
  <si>
    <t>产品交易日设置-申购申请日</t>
  </si>
  <si>
    <t>删除2026/4/2-2026/4/13</t>
  </si>
  <si>
    <t>产品状态预设置（4:停止交易）</t>
  </si>
  <si>
    <t>生效日期：2026/3/23  截止日期：2026/4/13</t>
  </si>
  <si>
    <t>费用</t>
  </si>
  <si>
    <t>产品简称</t>
  </si>
  <si>
    <t>管理费费率</t>
  </si>
  <si>
    <t>销售费费率</t>
  </si>
  <si>
    <t>说明书管理费费率</t>
  </si>
  <si>
    <t>说明书销售费费率</t>
  </si>
  <si>
    <t>计划类型</t>
  </si>
  <si>
    <t>开放起始日</t>
  </si>
  <si>
    <t>开放结束日</t>
  </si>
  <si>
    <t>开放确认日</t>
  </si>
  <si>
    <t>净值日</t>
  </si>
  <si>
    <t>申赎计划</t>
  </si>
  <si>
    <t>业绩基准</t>
  </si>
  <si>
    <t>业绩比较基准下限%</t>
  </si>
  <si>
    <t>业绩比较基准上限%</t>
  </si>
  <si>
    <t>名义业绩比较基准</t>
  </si>
  <si>
    <t>摘要/说明</t>
  </si>
  <si>
    <t>超额</t>
  </si>
  <si>
    <t>计提基准下限%1</t>
  </si>
  <si>
    <t>计提比例%1</t>
  </si>
  <si>
    <t>超额报酬说明</t>
  </si>
  <si>
    <t>校验总成本</t>
  </si>
  <si>
    <t>优惠后+下限</t>
  </si>
  <si>
    <t>优惠后+上限</t>
  </si>
  <si>
    <t>优惠前+下限</t>
  </si>
  <si>
    <t>优惠前+上限</t>
  </si>
  <si>
    <t>说明书</t>
  </si>
  <si>
    <t>优惠后销售费</t>
  </si>
  <si>
    <t>优惠后管理费</t>
  </si>
  <si>
    <t>说明书销售费</t>
  </si>
  <si>
    <t>说明书管理费</t>
  </si>
  <si>
    <t>费用优惠公告</t>
  </si>
  <si>
    <t>要素调整公告</t>
  </si>
  <si>
    <t>调整前业绩基准</t>
  </si>
  <si>
    <t>调整后业绩基准</t>
  </si>
  <si>
    <t>调整前说明书销售费</t>
  </si>
  <si>
    <t>调整后说明书销售费</t>
  </si>
  <si>
    <t>调整前说明书管理费</t>
  </si>
  <si>
    <t>调整后说明书管理费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</si>
</sst>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_);[Red]\(#,##0\)"/>
    <numFmt numFmtId="178" formatCode="#,##0_ "/>
  </numFmts>
  <fonts count="65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方正楷体简体"/>
      <charset val="134"/>
    </font>
    <font>
      <b/>
      <sz val="20"/>
      <name val="方正楷体简体"/>
      <charset val="134"/>
    </font>
    <font>
      <sz val="20"/>
      <color theme="1"/>
      <name val="方正楷体简体"/>
      <charset val="134"/>
    </font>
    <font>
      <sz val="20"/>
      <color theme="1"/>
      <name val="楷体"/>
      <charset val="134"/>
    </font>
    <font>
      <sz val="20"/>
      <color theme="1"/>
      <name val="Calibri"/>
      <charset val="134"/>
    </font>
    <font>
      <b/>
      <sz val="10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楷体"/>
      <charset val="134"/>
    </font>
    <font>
      <sz val="10"/>
      <name val="楷体"/>
      <charset val="134"/>
    </font>
    <font>
      <b/>
      <sz val="10"/>
      <color theme="1"/>
      <name val="楷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0"/>
      <color theme="1"/>
      <name val="Calibri"/>
      <charset val="134"/>
    </font>
    <font>
      <sz val="10"/>
      <color theme="1"/>
      <name val="方正楷体简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方正楷体简体"/>
      <charset val="134"/>
    </font>
    <font>
      <b/>
      <sz val="14"/>
      <color theme="1"/>
      <name val="黑体"/>
      <charset val="134"/>
    </font>
    <font>
      <b/>
      <sz val="11"/>
      <color theme="1"/>
      <name val="方正楷体简体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sz val="8"/>
      <color theme="1"/>
      <name val="方正楷体简体"/>
      <charset val="134"/>
    </font>
    <font>
      <sz val="12"/>
      <color theme="1"/>
      <name val="Calibri"/>
      <charset val="134"/>
    </font>
    <font>
      <b/>
      <sz val="11"/>
      <color theme="1"/>
      <name val="黑体"/>
      <charset val="134"/>
    </font>
    <font>
      <b/>
      <sz val="11"/>
      <color theme="1"/>
      <name val="楷体"/>
      <charset val="134"/>
    </font>
    <font>
      <sz val="10.5"/>
      <color theme="1"/>
      <name val="楷体"/>
      <charset val="134"/>
    </font>
    <font>
      <sz val="11"/>
      <name val="宋体"/>
      <charset val="134"/>
      <scheme val="minor"/>
    </font>
    <font>
      <b/>
      <sz val="10.5"/>
      <color theme="1"/>
      <name val="楷体"/>
      <charset val="134"/>
    </font>
    <font>
      <b/>
      <sz val="9"/>
      <color theme="1"/>
      <name val="楷体"/>
      <charset val="134"/>
    </font>
    <font>
      <sz val="9"/>
      <color theme="1"/>
      <name val="楷体"/>
      <charset val="134"/>
    </font>
    <font>
      <sz val="11"/>
      <name val="黑体"/>
      <charset val="134"/>
    </font>
    <font>
      <sz val="9"/>
      <color rgb="FF000000"/>
      <name val="楷体"/>
      <charset val="134"/>
    </font>
    <font>
      <sz val="9.5"/>
      <color theme="1"/>
      <name val="楷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1"/>
      <name val="楷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楷体"/>
      <charset val="134"/>
    </font>
    <font>
      <sz val="8"/>
      <color theme="1"/>
      <name val="楷体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20" borderId="20" applyNumberFormat="0" applyAlignment="0" applyProtection="0">
      <alignment vertical="center"/>
    </xf>
    <xf numFmtId="0" fontId="55" fillId="20" borderId="16" applyNumberFormat="0" applyAlignment="0" applyProtection="0">
      <alignment vertical="center"/>
    </xf>
    <xf numFmtId="0" fontId="56" fillId="21" borderId="21" applyNumberFormat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</cellStyleXfs>
  <cellXfs count="3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2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10" fontId="1" fillId="0" borderId="1" xfId="11" applyNumberFormat="1" applyFont="1" applyBorder="1">
      <alignment vertical="center"/>
    </xf>
    <xf numFmtId="10" fontId="1" fillId="0" borderId="0" xfId="1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7" fontId="7" fillId="0" borderId="4" xfId="8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8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3" fontId="11" fillId="6" borderId="9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13" fillId="0" borderId="7" xfId="0" applyNumberFormat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5" fillId="0" borderId="10" xfId="0" applyNumberFormat="1" applyFont="1" applyFill="1" applyBorder="1" applyAlignment="1">
      <alignment horizontal="center" vertical="center"/>
    </xf>
    <xf numFmtId="176" fontId="15" fillId="0" borderId="11" xfId="0" applyNumberFormat="1" applyFont="1" applyFill="1" applyBorder="1" applyAlignment="1">
      <alignment horizontal="center" vertical="center"/>
    </xf>
    <xf numFmtId="176" fontId="15" fillId="0" borderId="1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176" fontId="15" fillId="0" borderId="3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176" fontId="15" fillId="0" borderId="4" xfId="0" applyNumberFormat="1" applyFont="1" applyFill="1" applyBorder="1" applyAlignment="1">
      <alignment horizontal="center" vertical="center"/>
    </xf>
    <xf numFmtId="176" fontId="15" fillId="0" borderId="9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178" fontId="18" fillId="0" borderId="1" xfId="8" applyNumberFormat="1" applyFont="1" applyFill="1" applyBorder="1" applyAlignment="1">
      <alignment horizontal="center" vertical="center" wrapText="1"/>
    </xf>
    <xf numFmtId="178" fontId="19" fillId="0" borderId="1" xfId="8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2" fillId="8" borderId="1" xfId="0" applyFont="1" applyFill="1" applyBorder="1">
      <alignment vertical="center"/>
    </xf>
    <xf numFmtId="0" fontId="23" fillId="8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0" fontId="19" fillId="6" borderId="13" xfId="0" applyNumberFormat="1" applyFont="1" applyFill="1" applyBorder="1" applyAlignment="1">
      <alignment horizontal="center" vertical="center" wrapText="1"/>
    </xf>
    <xf numFmtId="10" fontId="20" fillId="0" borderId="1" xfId="0" applyNumberFormat="1" applyFont="1" applyFill="1" applyBorder="1" applyAlignment="1">
      <alignment horizontal="center" vertical="center"/>
    </xf>
    <xf numFmtId="10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" xfId="0" applyFont="1" applyFill="1" applyBorder="1">
      <alignment vertical="center"/>
    </xf>
    <xf numFmtId="178" fontId="19" fillId="0" borderId="9" xfId="8" applyNumberFormat="1" applyFont="1" applyFill="1" applyBorder="1" applyAlignment="1">
      <alignment horizontal="center" vertical="center"/>
    </xf>
    <xf numFmtId="178" fontId="18" fillId="0" borderId="9" xfId="8" applyNumberFormat="1" applyFont="1" applyFill="1" applyBorder="1" applyAlignment="1">
      <alignment horizontal="center" vertical="center" wrapText="1"/>
    </xf>
    <xf numFmtId="178" fontId="19" fillId="0" borderId="4" xfId="8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19" fillId="0" borderId="4" xfId="8" applyNumberFormat="1" applyFont="1" applyFill="1" applyBorder="1" applyAlignment="1">
      <alignment horizontal="center" vertical="center"/>
    </xf>
    <xf numFmtId="0" fontId="19" fillId="0" borderId="1" xfId="8" applyNumberFormat="1" applyFont="1" applyFill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 wrapText="1"/>
    </xf>
    <xf numFmtId="14" fontId="24" fillId="0" borderId="9" xfId="8" applyNumberFormat="1" applyFont="1" applyFill="1" applyBorder="1" applyAlignment="1">
      <alignment horizontal="center" vertical="center" wrapText="1"/>
    </xf>
    <xf numFmtId="176" fontId="20" fillId="0" borderId="5" xfId="0" applyNumberFormat="1" applyFont="1" applyBorder="1" applyAlignment="1">
      <alignment horizontal="center" vertical="center" wrapText="1"/>
    </xf>
    <xf numFmtId="176" fontId="20" fillId="0" borderId="6" xfId="0" applyNumberFormat="1" applyFont="1" applyBorder="1" applyAlignment="1">
      <alignment horizontal="center" vertical="center" wrapText="1"/>
    </xf>
    <xf numFmtId="176" fontId="20" fillId="0" borderId="9" xfId="0" applyNumberFormat="1" applyFont="1" applyBorder="1" applyAlignment="1">
      <alignment horizontal="center" vertical="center" wrapText="1"/>
    </xf>
    <xf numFmtId="14" fontId="24" fillId="0" borderId="1" xfId="8" applyNumberFormat="1" applyFont="1" applyFill="1" applyBorder="1" applyAlignment="1">
      <alignment horizontal="center" vertical="center" wrapText="1"/>
    </xf>
    <xf numFmtId="14" fontId="24" fillId="0" borderId="4" xfId="8" applyNumberFormat="1" applyFont="1" applyFill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43" fontId="20" fillId="0" borderId="1" xfId="8" applyFont="1" applyFill="1" applyBorder="1" applyAlignment="1">
      <alignment horizontal="center" vertical="center"/>
    </xf>
    <xf numFmtId="43" fontId="25" fillId="0" borderId="1" xfId="8" applyFont="1" applyFill="1" applyBorder="1" applyAlignment="1">
      <alignment horizontal="center" vertical="center" wrapText="1"/>
    </xf>
    <xf numFmtId="43" fontId="19" fillId="0" borderId="1" xfId="8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8" fillId="9" borderId="7" xfId="0" applyFont="1" applyFill="1" applyBorder="1" applyAlignment="1">
      <alignment horizontal="left" vertical="center" wrapText="1"/>
    </xf>
    <xf numFmtId="0" fontId="28" fillId="9" borderId="2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0" fillId="10" borderId="0" xfId="0" applyFont="1" applyFill="1">
      <alignment vertical="center"/>
    </xf>
    <xf numFmtId="0" fontId="30" fillId="0" borderId="0" xfId="0" applyFont="1" applyFill="1">
      <alignment vertical="center"/>
    </xf>
    <xf numFmtId="0" fontId="31" fillId="9" borderId="7" xfId="0" applyFont="1" applyFill="1" applyBorder="1" applyAlignment="1">
      <alignment horizontal="left" vertical="center" wrapText="1"/>
    </xf>
    <xf numFmtId="0" fontId="31" fillId="9" borderId="2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176" fontId="29" fillId="0" borderId="1" xfId="0" applyNumberFormat="1" applyFont="1" applyFill="1" applyBorder="1" applyAlignment="1">
      <alignment horizontal="left" vertical="center" wrapText="1"/>
    </xf>
    <xf numFmtId="31" fontId="29" fillId="0" borderId="0" xfId="0" applyNumberFormat="1" applyFont="1" applyAlignment="1">
      <alignment horizontal="left" vertical="center" wrapText="1"/>
    </xf>
    <xf numFmtId="0" fontId="32" fillId="9" borderId="7" xfId="0" applyFont="1" applyFill="1" applyBorder="1" applyAlignment="1">
      <alignment horizontal="left" vertical="center" wrapText="1"/>
    </xf>
    <xf numFmtId="0" fontId="32" fillId="9" borderId="2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0" fontId="28" fillId="9" borderId="7" xfId="0" applyFont="1" applyFill="1" applyBorder="1" applyAlignment="1">
      <alignment horizontal="center" vertical="center"/>
    </xf>
    <xf numFmtId="0" fontId="28" fillId="9" borderId="8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justify" vertical="center" wrapText="1"/>
    </xf>
    <xf numFmtId="0" fontId="3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justify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justify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left" vertical="center" wrapText="1"/>
    </xf>
    <xf numFmtId="0" fontId="33" fillId="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9" borderId="1" xfId="0" applyFont="1" applyFill="1" applyBorder="1" applyAlignment="1">
      <alignment horizontal="center" vertical="center" wrapText="1"/>
    </xf>
    <xf numFmtId="31" fontId="36" fillId="0" borderId="1" xfId="0" applyNumberFormat="1" applyFont="1" applyBorder="1" applyAlignment="1">
      <alignment horizontal="center" vertical="center" wrapText="1"/>
    </xf>
    <xf numFmtId="31" fontId="36" fillId="0" borderId="14" xfId="0" applyNumberFormat="1" applyFont="1" applyBorder="1" applyAlignment="1">
      <alignment horizontal="center" vertical="center" wrapText="1"/>
    </xf>
    <xf numFmtId="20" fontId="36" fillId="0" borderId="11" xfId="0" applyNumberFormat="1" applyFont="1" applyBorder="1" applyAlignment="1">
      <alignment horizontal="left" vertical="center" wrapText="1"/>
    </xf>
    <xf numFmtId="31" fontId="36" fillId="0" borderId="15" xfId="0" applyNumberFormat="1" applyFont="1" applyBorder="1" applyAlignment="1">
      <alignment horizontal="center" vertical="center" wrapText="1"/>
    </xf>
    <xf numFmtId="31" fontId="36" fillId="0" borderId="5" xfId="0" applyNumberFormat="1" applyFont="1" applyBorder="1" applyAlignment="1">
      <alignment horizontal="center" vertical="center" wrapText="1"/>
    </xf>
    <xf numFmtId="20" fontId="36" fillId="0" borderId="6" xfId="0" applyNumberFormat="1" applyFont="1" applyBorder="1" applyAlignment="1">
      <alignment horizontal="left" vertical="center" wrapText="1"/>
    </xf>
    <xf numFmtId="31" fontId="36" fillId="0" borderId="12" xfId="0" applyNumberFormat="1" applyFont="1" applyBorder="1" applyAlignment="1">
      <alignment horizontal="center" vertical="center" wrapText="1"/>
    </xf>
    <xf numFmtId="31" fontId="36" fillId="0" borderId="0" xfId="0" applyNumberFormat="1" applyFont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center" wrapText="1"/>
    </xf>
    <xf numFmtId="0" fontId="31" fillId="9" borderId="7" xfId="0" applyFont="1" applyFill="1" applyBorder="1" applyAlignment="1">
      <alignment horizontal="center" vertical="center" wrapText="1"/>
    </xf>
    <xf numFmtId="0" fontId="31" fillId="9" borderId="10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176" fontId="38" fillId="0" borderId="4" xfId="0" applyNumberFormat="1" applyFont="1" applyBorder="1" applyAlignment="1">
      <alignment horizontal="center" vertical="center"/>
    </xf>
    <xf numFmtId="176" fontId="38" fillId="0" borderId="12" xfId="0" applyNumberFormat="1" applyFont="1" applyBorder="1" applyAlignment="1">
      <alignment horizontal="center" vertical="center"/>
    </xf>
    <xf numFmtId="10" fontId="11" fillId="0" borderId="10" xfId="11" applyNumberFormat="1" applyFont="1" applyFill="1" applyBorder="1" applyAlignment="1">
      <alignment horizontal="center" vertical="center" wrapText="1"/>
    </xf>
    <xf numFmtId="10" fontId="1" fillId="8" borderId="10" xfId="0" applyNumberFormat="1" applyFont="1" applyFill="1" applyBorder="1" applyAlignment="1">
      <alignment horizontal="center" vertical="center"/>
    </xf>
    <xf numFmtId="10" fontId="1" fillId="8" borderId="11" xfId="0" applyNumberFormat="1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176" fontId="38" fillId="0" borderId="13" xfId="0" applyNumberFormat="1" applyFont="1" applyBorder="1" applyAlignment="1">
      <alignment horizontal="center" vertical="center"/>
    </xf>
    <xf numFmtId="176" fontId="38" fillId="0" borderId="14" xfId="0" applyNumberFormat="1" applyFont="1" applyBorder="1" applyAlignment="1">
      <alignment horizontal="center" vertical="center"/>
    </xf>
    <xf numFmtId="10" fontId="11" fillId="0" borderId="0" xfId="11" applyNumberFormat="1" applyFont="1" applyFill="1" applyBorder="1" applyAlignment="1">
      <alignment horizontal="center" vertical="center"/>
    </xf>
    <xf numFmtId="10" fontId="11" fillId="0" borderId="0" xfId="11" applyNumberFormat="1" applyFont="1" applyFill="1" applyBorder="1" applyAlignment="1">
      <alignment horizontal="center" vertical="center" wrapText="1"/>
    </xf>
    <xf numFmtId="10" fontId="1" fillId="8" borderId="0" xfId="0" applyNumberFormat="1" applyFont="1" applyFill="1" applyBorder="1" applyAlignment="1">
      <alignment horizontal="center" vertical="center"/>
    </xf>
    <xf numFmtId="10" fontId="1" fillId="8" borderId="15" xfId="0" applyNumberFormat="1" applyFont="1" applyFill="1" applyBorder="1" applyAlignment="1">
      <alignment horizontal="center" vertical="center"/>
    </xf>
    <xf numFmtId="10" fontId="1" fillId="8" borderId="0" xfId="11" applyNumberFormat="1" applyFont="1" applyFill="1" applyBorder="1" applyAlignment="1">
      <alignment horizontal="center" vertical="center"/>
    </xf>
    <xf numFmtId="10" fontId="1" fillId="8" borderId="15" xfId="11" applyNumberFormat="1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176" fontId="38" fillId="0" borderId="5" xfId="0" applyNumberFormat="1" applyFont="1" applyBorder="1" applyAlignment="1">
      <alignment horizontal="center" vertical="center"/>
    </xf>
    <xf numFmtId="10" fontId="11" fillId="0" borderId="3" xfId="11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10" fontId="11" fillId="0" borderId="13" xfId="11" applyNumberFormat="1" applyFont="1" applyFill="1" applyBorder="1" applyAlignment="1">
      <alignment horizontal="center" vertical="center" wrapText="1"/>
    </xf>
    <xf numFmtId="10" fontId="1" fillId="6" borderId="14" xfId="0" applyNumberFormat="1" applyFont="1" applyFill="1" applyBorder="1" applyAlignment="1">
      <alignment vertical="center"/>
    </xf>
    <xf numFmtId="0" fontId="1" fillId="6" borderId="0" xfId="0" applyFont="1" applyFill="1" applyBorder="1" applyAlignment="1">
      <alignment horizontal="center" vertical="center"/>
    </xf>
    <xf numFmtId="10" fontId="1" fillId="6" borderId="15" xfId="0" applyNumberFormat="1" applyFont="1" applyFill="1" applyBorder="1" applyAlignment="1">
      <alignment horizontal="left" vertical="center"/>
    </xf>
    <xf numFmtId="0" fontId="37" fillId="0" borderId="14" xfId="0" applyFont="1" applyBorder="1" applyAlignment="1">
      <alignment horizontal="center" vertical="center"/>
    </xf>
    <xf numFmtId="10" fontId="11" fillId="0" borderId="13" xfId="11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3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40" fillId="0" borderId="0" xfId="0" applyFont="1">
      <alignment vertical="center"/>
    </xf>
    <xf numFmtId="0" fontId="28" fillId="9" borderId="1" xfId="0" applyFont="1" applyFill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9" fillId="9" borderId="7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9" borderId="12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9" borderId="14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1" fillId="9" borderId="11" xfId="0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10" fontId="11" fillId="8" borderId="2" xfId="11" applyNumberFormat="1" applyFont="1" applyFill="1" applyBorder="1" applyAlignment="1">
      <alignment horizontal="center" vertical="center" wrapText="1"/>
    </xf>
    <xf numFmtId="10" fontId="11" fillId="8" borderId="1" xfId="11" applyNumberFormat="1" applyFont="1" applyFill="1" applyBorder="1" applyAlignment="1">
      <alignment horizontal="center" vertical="center" wrapText="1"/>
    </xf>
    <xf numFmtId="10" fontId="11" fillId="0" borderId="4" xfId="0" applyNumberFormat="1" applyFont="1" applyFill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10" fontId="11" fillId="0" borderId="13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10" fontId="11" fillId="8" borderId="10" xfId="11" applyNumberFormat="1" applyFont="1" applyFill="1" applyBorder="1" applyAlignment="1">
      <alignment horizontal="center" vertical="center" wrapText="1"/>
    </xf>
    <xf numFmtId="10" fontId="11" fillId="8" borderId="11" xfId="11" applyNumberFormat="1" applyFont="1" applyFill="1" applyBorder="1" applyAlignment="1">
      <alignment horizontal="center" vertical="center" wrapText="1"/>
    </xf>
    <xf numFmtId="10" fontId="11" fillId="0" borderId="14" xfId="0" applyNumberFormat="1" applyFont="1" applyFill="1" applyBorder="1" applyAlignment="1">
      <alignment horizontal="center" vertical="center"/>
    </xf>
    <xf numFmtId="10" fontId="11" fillId="0" borderId="4" xfId="11" applyNumberFormat="1" applyFont="1" applyFill="1" applyBorder="1" applyAlignment="1">
      <alignment horizontal="center" vertical="center" wrapText="1"/>
    </xf>
    <xf numFmtId="10" fontId="0" fillId="0" borderId="0" xfId="0" applyNumberFormat="1">
      <alignment vertical="center"/>
    </xf>
    <xf numFmtId="10" fontId="11" fillId="8" borderId="0" xfId="11" applyNumberFormat="1" applyFont="1" applyFill="1" applyBorder="1" applyAlignment="1">
      <alignment horizontal="center" vertical="center" wrapText="1"/>
    </xf>
    <xf numFmtId="10" fontId="11" fillId="8" borderId="15" xfId="11" applyNumberFormat="1" applyFont="1" applyFill="1" applyBorder="1" applyAlignment="1">
      <alignment horizontal="center" vertical="center" wrapText="1"/>
    </xf>
    <xf numFmtId="10" fontId="0" fillId="0" borderId="0" xfId="11" applyNumberFormat="1">
      <alignment vertical="center"/>
    </xf>
    <xf numFmtId="176" fontId="38" fillId="6" borderId="13" xfId="0" applyNumberFormat="1" applyFont="1" applyFill="1" applyBorder="1" applyAlignment="1">
      <alignment horizontal="center" vertical="center"/>
    </xf>
    <xf numFmtId="10" fontId="11" fillId="6" borderId="13" xfId="11" applyNumberFormat="1" applyFont="1" applyFill="1" applyBorder="1" applyAlignment="1">
      <alignment horizontal="center" vertical="center"/>
    </xf>
    <xf numFmtId="10" fontId="11" fillId="6" borderId="13" xfId="11" applyNumberFormat="1" applyFont="1" applyFill="1" applyBorder="1" applyAlignment="1">
      <alignment horizontal="center" vertical="center" wrapText="1"/>
    </xf>
    <xf numFmtId="176" fontId="38" fillId="0" borderId="13" xfId="0" applyNumberFormat="1" applyFont="1" applyFill="1" applyBorder="1" applyAlignment="1">
      <alignment horizontal="center" vertical="center"/>
    </xf>
    <xf numFmtId="10" fontId="11" fillId="6" borderId="14" xfId="11" applyNumberFormat="1" applyFont="1" applyFill="1" applyBorder="1" applyAlignment="1">
      <alignment horizontal="center" vertical="center" wrapText="1"/>
    </xf>
    <xf numFmtId="10" fontId="11" fillId="6" borderId="14" xfId="11" applyNumberFormat="1" applyFont="1" applyFill="1" applyBorder="1" applyAlignment="1">
      <alignment horizontal="center" vertical="center"/>
    </xf>
    <xf numFmtId="10" fontId="1" fillId="6" borderId="0" xfId="0" applyNumberFormat="1" applyFont="1" applyFill="1" applyBorder="1" applyAlignment="1">
      <alignment vertical="center"/>
    </xf>
    <xf numFmtId="0" fontId="37" fillId="0" borderId="5" xfId="0" applyFont="1" applyBorder="1" applyAlignment="1">
      <alignment horizontal="center" vertical="center"/>
    </xf>
    <xf numFmtId="176" fontId="38" fillId="6" borderId="9" xfId="0" applyNumberFormat="1" applyFont="1" applyFill="1" applyBorder="1" applyAlignment="1">
      <alignment horizontal="center" vertical="center"/>
    </xf>
    <xf numFmtId="10" fontId="11" fillId="6" borderId="9" xfId="11" applyNumberFormat="1" applyFont="1" applyFill="1" applyBorder="1" applyAlignment="1">
      <alignment horizontal="center" vertical="center"/>
    </xf>
    <xf numFmtId="10" fontId="11" fillId="6" borderId="9" xfId="11" applyNumberFormat="1" applyFont="1" applyFill="1" applyBorder="1" applyAlignment="1">
      <alignment horizontal="center" vertical="center" wrapText="1"/>
    </xf>
    <xf numFmtId="10" fontId="1" fillId="6" borderId="5" xfId="0" applyNumberFormat="1" applyFont="1" applyFill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10" fontId="1" fillId="6" borderId="6" xfId="0" applyNumberFormat="1" applyFont="1" applyFill="1" applyBorder="1" applyAlignment="1">
      <alignment horizontal="left" vertical="center"/>
    </xf>
    <xf numFmtId="0" fontId="37" fillId="0" borderId="0" xfId="0" applyFont="1" applyFill="1" applyAlignment="1">
      <alignment horizontal="center" vertical="center"/>
    </xf>
    <xf numFmtId="176" fontId="38" fillId="0" borderId="0" xfId="0" applyNumberFormat="1" applyFont="1" applyFill="1" applyAlignment="1">
      <alignment horizontal="center" vertical="center"/>
    </xf>
    <xf numFmtId="10" fontId="11" fillId="0" borderId="0" xfId="11" applyNumberFormat="1" applyFont="1" applyFill="1" applyAlignment="1">
      <alignment horizontal="center" vertical="center"/>
    </xf>
    <xf numFmtId="10" fontId="11" fillId="0" borderId="0" xfId="11" applyNumberFormat="1" applyFont="1" applyFill="1" applyAlignment="1">
      <alignment horizontal="center" vertical="center" wrapText="1"/>
    </xf>
    <xf numFmtId="10" fontId="1" fillId="0" borderId="0" xfId="0" applyNumberFormat="1" applyFont="1" applyFill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0" fontId="11" fillId="6" borderId="15" xfId="11" applyNumberFormat="1" applyFont="1" applyFill="1" applyBorder="1" applyAlignment="1">
      <alignment horizontal="center" vertical="center" wrapText="1"/>
    </xf>
    <xf numFmtId="10" fontId="11" fillId="8" borderId="3" xfId="11" applyNumberFormat="1" applyFont="1" applyFill="1" applyBorder="1" applyAlignment="1">
      <alignment horizontal="center" vertical="center" wrapText="1"/>
    </xf>
    <xf numFmtId="10" fontId="11" fillId="8" borderId="6" xfId="11" applyNumberFormat="1" applyFont="1" applyFill="1" applyBorder="1" applyAlignment="1">
      <alignment horizontal="center" vertical="center" wrapText="1"/>
    </xf>
    <xf numFmtId="10" fontId="11" fillId="0" borderId="5" xfId="0" applyNumberFormat="1" applyFont="1" applyFill="1" applyBorder="1" applyAlignment="1">
      <alignment horizontal="center" vertical="center"/>
    </xf>
    <xf numFmtId="10" fontId="11" fillId="0" borderId="0" xfId="0" applyNumberFormat="1" applyFont="1" applyFill="1" applyAlignment="1">
      <alignment horizontal="center" vertical="center"/>
    </xf>
    <xf numFmtId="10" fontId="0" fillId="0" borderId="0" xfId="11" applyNumberFormat="1" applyFill="1">
      <alignment vertical="center"/>
    </xf>
    <xf numFmtId="0" fontId="29" fillId="0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93"/>
  <sheetViews>
    <sheetView zoomScale="160" zoomScaleNormal="160" topLeftCell="A32" workbookViewId="0">
      <selection activeCell="C51" sqref="C51:C62"/>
    </sheetView>
  </sheetViews>
  <sheetFormatPr defaultColWidth="8.60833333333333" defaultRowHeight="13.5"/>
  <cols>
    <col min="1" max="1" width="13.9333333333333" customWidth="1"/>
    <col min="2" max="2" width="11.8833333333333" customWidth="1"/>
    <col min="3" max="3" width="6.375" customWidth="1"/>
    <col min="4" max="4" width="22.025" customWidth="1"/>
    <col min="5" max="5" width="13.2583333333333" customWidth="1"/>
    <col min="6" max="6" width="6.09166666666667" customWidth="1"/>
    <col min="7" max="7" width="0.85" customWidth="1"/>
    <col min="8" max="8" width="6.09166666666667" customWidth="1"/>
    <col min="9" max="9" width="7.69166666666667" customWidth="1"/>
    <col min="10" max="10" width="10.375" customWidth="1"/>
    <col min="11" max="11" width="8" customWidth="1"/>
    <col min="12" max="12" width="5.89166666666667" customWidth="1"/>
    <col min="13" max="13" width="7.06666666666667" customWidth="1"/>
    <col min="14" max="14" width="14.5166666666667" customWidth="1"/>
    <col min="15" max="15" width="14.125" customWidth="1"/>
    <col min="16" max="16" width="24.65" customWidth="1"/>
    <col min="17" max="17" width="18.1166666666667" customWidth="1"/>
  </cols>
  <sheetData>
    <row r="1" ht="14.55" customHeight="1" spans="1:11">
      <c r="A1" s="134" t="s">
        <v>0</v>
      </c>
      <c r="B1" s="134"/>
      <c r="C1" s="134"/>
      <c r="I1" s="11" t="s">
        <v>1</v>
      </c>
      <c r="J1" s="229">
        <v>46098</v>
      </c>
      <c r="K1" s="229"/>
    </row>
    <row r="2" ht="15" customHeight="1" spans="1:12">
      <c r="A2" s="135" t="s">
        <v>2</v>
      </c>
      <c r="B2" s="136"/>
      <c r="C2" s="137" t="s">
        <v>3</v>
      </c>
      <c r="D2" s="137"/>
      <c r="E2" s="137"/>
      <c r="F2" s="138" t="s">
        <v>4</v>
      </c>
      <c r="G2" s="139"/>
      <c r="I2" s="11" t="s">
        <v>5</v>
      </c>
      <c r="J2" s="230" t="s">
        <v>6</v>
      </c>
      <c r="K2" s="186"/>
      <c r="L2" s="88"/>
    </row>
    <row r="3" ht="15" customHeight="1" spans="1:11">
      <c r="A3" s="140" t="s">
        <v>7</v>
      </c>
      <c r="B3" s="141"/>
      <c r="C3" s="137" t="s">
        <v>8</v>
      </c>
      <c r="D3" s="137"/>
      <c r="E3" s="137"/>
      <c r="I3" s="11" t="s">
        <v>9</v>
      </c>
      <c r="J3" s="231" t="s">
        <v>10</v>
      </c>
      <c r="K3" s="231"/>
    </row>
    <row r="4" ht="15" customHeight="1" spans="1:10">
      <c r="A4" s="140" t="s">
        <v>11</v>
      </c>
      <c r="B4" s="141"/>
      <c r="C4" s="137" t="s">
        <v>12</v>
      </c>
      <c r="D4" s="137"/>
      <c r="E4" s="137"/>
      <c r="F4" s="88"/>
      <c r="G4" s="88"/>
      <c r="H4" s="88"/>
      <c r="I4" s="88"/>
      <c r="J4" s="88"/>
    </row>
    <row r="5" ht="16" customHeight="1" spans="1:10">
      <c r="A5" s="140" t="s">
        <v>13</v>
      </c>
      <c r="B5" s="141"/>
      <c r="C5" s="301" t="s">
        <v>14</v>
      </c>
      <c r="D5" s="137"/>
      <c r="E5" s="137"/>
      <c r="F5" s="88"/>
      <c r="G5" s="88"/>
      <c r="H5" s="142"/>
      <c r="I5" s="88"/>
      <c r="J5" s="138" t="s">
        <v>4</v>
      </c>
    </row>
    <row r="6" ht="25" customHeight="1" spans="1:10">
      <c r="A6" s="140" t="s">
        <v>15</v>
      </c>
      <c r="B6" s="141"/>
      <c r="C6" s="137" t="s">
        <v>16</v>
      </c>
      <c r="D6" s="137"/>
      <c r="E6" s="137"/>
      <c r="F6" s="143"/>
      <c r="G6" s="143"/>
      <c r="H6" s="142"/>
      <c r="I6" s="88"/>
      <c r="J6" s="88"/>
    </row>
    <row r="7" ht="15" customHeight="1" spans="1:11">
      <c r="A7" s="140" t="s">
        <v>17</v>
      </c>
      <c r="B7" s="141"/>
      <c r="C7" s="137" t="s">
        <v>18</v>
      </c>
      <c r="D7" s="137"/>
      <c r="E7" s="137"/>
      <c r="F7" s="143"/>
      <c r="G7" s="143"/>
      <c r="H7" s="144"/>
      <c r="I7" s="144"/>
      <c r="J7" s="232"/>
      <c r="K7" s="233"/>
    </row>
    <row r="8" ht="15" customHeight="1" spans="1:11">
      <c r="A8" s="140" t="s">
        <v>19</v>
      </c>
      <c r="B8" s="141"/>
      <c r="C8" s="137" t="s">
        <v>20</v>
      </c>
      <c r="D8" s="137"/>
      <c r="E8" s="137"/>
      <c r="F8" s="143"/>
      <c r="G8" s="143"/>
      <c r="H8" s="144"/>
      <c r="I8" s="144"/>
      <c r="J8" s="232"/>
      <c r="K8" s="233"/>
    </row>
    <row r="9" ht="15" customHeight="1" spans="1:11">
      <c r="A9" s="140" t="s">
        <v>21</v>
      </c>
      <c r="B9" s="141"/>
      <c r="C9" s="137" t="s">
        <v>22</v>
      </c>
      <c r="D9" s="137"/>
      <c r="E9" s="137"/>
      <c r="F9" s="143"/>
      <c r="G9" s="143"/>
      <c r="H9" s="145"/>
      <c r="I9" s="145"/>
      <c r="J9" s="232"/>
      <c r="K9" s="233"/>
    </row>
    <row r="10" ht="15" customHeight="1" spans="1:10">
      <c r="A10" s="140" t="s">
        <v>23</v>
      </c>
      <c r="B10" s="141"/>
      <c r="C10" s="146">
        <v>44188</v>
      </c>
      <c r="D10" s="146"/>
      <c r="E10" s="146"/>
      <c r="F10" s="143"/>
      <c r="G10" s="143"/>
      <c r="H10" s="143"/>
      <c r="I10" s="88"/>
      <c r="J10" s="88"/>
    </row>
    <row r="11" ht="15" customHeight="1" spans="1:10">
      <c r="A11" s="140" t="s">
        <v>24</v>
      </c>
      <c r="B11" s="141"/>
      <c r="C11" s="146">
        <f>C10+6</f>
        <v>44194</v>
      </c>
      <c r="D11" s="146"/>
      <c r="E11" s="146"/>
      <c r="F11" s="143"/>
      <c r="G11" s="143"/>
      <c r="H11" s="143"/>
      <c r="I11" s="88"/>
      <c r="J11" s="88"/>
    </row>
    <row r="12" ht="15" customHeight="1" spans="1:10">
      <c r="A12" s="140" t="s">
        <v>25</v>
      </c>
      <c r="B12" s="141"/>
      <c r="C12" s="146">
        <f>C11+1</f>
        <v>44195</v>
      </c>
      <c r="D12" s="146"/>
      <c r="E12" s="146"/>
      <c r="F12" s="147"/>
      <c r="G12" s="147"/>
      <c r="H12" s="147"/>
      <c r="I12" s="88"/>
      <c r="J12" s="88"/>
    </row>
    <row r="13" ht="15" customHeight="1" spans="1:10">
      <c r="A13" s="148" t="s">
        <v>26</v>
      </c>
      <c r="B13" s="149"/>
      <c r="C13" s="146">
        <f>C12+1</f>
        <v>44196</v>
      </c>
      <c r="D13" s="146"/>
      <c r="E13" s="146"/>
      <c r="F13" s="147"/>
      <c r="G13" s="147"/>
      <c r="H13" s="147"/>
      <c r="I13" s="88"/>
      <c r="J13" s="88"/>
    </row>
    <row r="14" ht="15" customHeight="1" spans="1:10">
      <c r="A14" s="140" t="s">
        <v>27</v>
      </c>
      <c r="B14" s="141"/>
      <c r="C14" s="146">
        <v>47847</v>
      </c>
      <c r="D14" s="146"/>
      <c r="E14" s="146"/>
      <c r="F14" s="147"/>
      <c r="G14" s="147"/>
      <c r="H14" s="147"/>
      <c r="I14" s="88"/>
      <c r="J14" s="88"/>
    </row>
    <row r="15" ht="28" customHeight="1" spans="1:10">
      <c r="A15" s="140" t="s">
        <v>28</v>
      </c>
      <c r="B15" s="141"/>
      <c r="C15" s="150" t="s">
        <v>29</v>
      </c>
      <c r="D15" s="150"/>
      <c r="E15" s="150"/>
      <c r="F15" s="143"/>
      <c r="G15" s="143"/>
      <c r="H15" s="143"/>
      <c r="I15" s="88"/>
      <c r="J15" s="88"/>
    </row>
    <row r="16" ht="15" spans="1:11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</row>
    <row r="17" spans="1:14">
      <c r="A17" s="152" t="s">
        <v>30</v>
      </c>
      <c r="B17" s="152"/>
      <c r="C17" s="153" t="s">
        <v>31</v>
      </c>
      <c r="D17" s="88"/>
      <c r="E17" s="88"/>
      <c r="F17" s="88"/>
      <c r="G17" s="88"/>
      <c r="H17" s="88"/>
      <c r="I17" s="88"/>
      <c r="J17" s="88"/>
      <c r="K17" s="88"/>
      <c r="M17" s="138" t="s">
        <v>4</v>
      </c>
      <c r="N17" s="234"/>
    </row>
    <row r="18" ht="22.5" spans="1:13">
      <c r="A18" s="154" t="s">
        <v>32</v>
      </c>
      <c r="B18" s="154" t="s">
        <v>33</v>
      </c>
      <c r="C18" s="154"/>
      <c r="D18" s="154"/>
      <c r="E18" s="154" t="s">
        <v>34</v>
      </c>
      <c r="F18" s="155" t="s">
        <v>35</v>
      </c>
      <c r="G18" s="156"/>
      <c r="H18" s="157"/>
      <c r="I18" s="235" t="s">
        <v>36</v>
      </c>
      <c r="J18" s="154"/>
      <c r="K18" s="154" t="s">
        <v>37</v>
      </c>
      <c r="L18" s="154" t="s">
        <v>38</v>
      </c>
      <c r="M18" s="236" t="s">
        <v>39</v>
      </c>
    </row>
    <row r="19" ht="15" customHeight="1" spans="1:13">
      <c r="A19" s="158" t="s">
        <v>40</v>
      </c>
      <c r="B19" s="159" t="s">
        <v>41</v>
      </c>
      <c r="C19" s="159"/>
      <c r="D19" s="159"/>
      <c r="E19" s="160" t="s">
        <v>42</v>
      </c>
      <c r="F19" s="161" t="s">
        <v>43</v>
      </c>
      <c r="G19" s="161"/>
      <c r="H19" s="161"/>
      <c r="I19" s="161" t="s">
        <v>44</v>
      </c>
      <c r="J19" s="161"/>
      <c r="K19" s="237">
        <v>1301</v>
      </c>
      <c r="L19" s="238" t="s">
        <v>45</v>
      </c>
      <c r="M19" s="239"/>
    </row>
    <row r="20" ht="15" customHeight="1" spans="1:13">
      <c r="A20" s="158" t="s">
        <v>46</v>
      </c>
      <c r="B20" s="159" t="s">
        <v>47</v>
      </c>
      <c r="C20" s="159"/>
      <c r="D20" s="159"/>
      <c r="E20" s="160" t="s">
        <v>48</v>
      </c>
      <c r="F20" s="161"/>
      <c r="G20" s="161"/>
      <c r="H20" s="161"/>
      <c r="I20" s="161" t="s">
        <v>49</v>
      </c>
      <c r="J20" s="161"/>
      <c r="K20" s="237"/>
      <c r="L20" s="238"/>
      <c r="M20" s="239"/>
    </row>
    <row r="21" ht="47" customHeight="1" spans="1:13">
      <c r="A21" s="162" t="s">
        <v>50</v>
      </c>
      <c r="B21" s="163" t="s">
        <v>51</v>
      </c>
      <c r="C21" s="163"/>
      <c r="D21" s="163"/>
      <c r="E21" s="164" t="s">
        <v>52</v>
      </c>
      <c r="F21" s="165" t="s">
        <v>53</v>
      </c>
      <c r="G21" s="165"/>
      <c r="H21" s="165"/>
      <c r="I21" s="165" t="s">
        <v>54</v>
      </c>
      <c r="J21" s="165"/>
      <c r="K21" s="237"/>
      <c r="L21" s="238" t="s">
        <v>55</v>
      </c>
      <c r="M21" s="239"/>
    </row>
    <row r="22" ht="15" customHeight="1" spans="1:13">
      <c r="A22" s="158" t="s">
        <v>56</v>
      </c>
      <c r="B22" s="159" t="s">
        <v>57</v>
      </c>
      <c r="C22" s="159"/>
      <c r="D22" s="159"/>
      <c r="E22" s="160" t="s">
        <v>58</v>
      </c>
      <c r="F22" s="166" t="s">
        <v>43</v>
      </c>
      <c r="G22" s="167"/>
      <c r="H22" s="168"/>
      <c r="I22" s="161" t="s">
        <v>59</v>
      </c>
      <c r="J22" s="161"/>
      <c r="K22" s="240"/>
      <c r="L22" s="241" t="s">
        <v>45</v>
      </c>
      <c r="M22" s="242"/>
    </row>
    <row r="23" ht="15" customHeight="1" spans="1:13">
      <c r="A23" s="158" t="s">
        <v>60</v>
      </c>
      <c r="B23" s="159" t="s">
        <v>61</v>
      </c>
      <c r="C23" s="159"/>
      <c r="D23" s="159"/>
      <c r="E23" s="160" t="s">
        <v>62</v>
      </c>
      <c r="F23" s="169"/>
      <c r="G23" s="170"/>
      <c r="H23" s="171"/>
      <c r="I23" s="161" t="s">
        <v>44</v>
      </c>
      <c r="J23" s="161"/>
      <c r="K23" s="238">
        <v>1309</v>
      </c>
      <c r="L23" s="241"/>
      <c r="M23" s="242"/>
    </row>
    <row r="24" ht="15" customHeight="1" spans="1:13">
      <c r="A24" s="158" t="s">
        <v>63</v>
      </c>
      <c r="B24" s="159" t="s">
        <v>64</v>
      </c>
      <c r="C24" s="159"/>
      <c r="D24" s="159"/>
      <c r="E24" s="160" t="s">
        <v>65</v>
      </c>
      <c r="F24" s="169"/>
      <c r="G24" s="170"/>
      <c r="H24" s="171"/>
      <c r="I24" s="243" t="s">
        <v>49</v>
      </c>
      <c r="J24" s="243"/>
      <c r="K24" s="238"/>
      <c r="L24" s="241"/>
      <c r="M24" s="242"/>
    </row>
    <row r="25" ht="15" customHeight="1" spans="1:13">
      <c r="A25" s="172" t="s">
        <v>66</v>
      </c>
      <c r="B25" s="173" t="s">
        <v>67</v>
      </c>
      <c r="C25" s="173"/>
      <c r="D25" s="173"/>
      <c r="E25" s="160" t="s">
        <v>68</v>
      </c>
      <c r="F25" s="169"/>
      <c r="G25" s="170"/>
      <c r="H25" s="171"/>
      <c r="I25" s="161" t="s">
        <v>69</v>
      </c>
      <c r="J25" s="161"/>
      <c r="K25" s="244">
        <v>1301</v>
      </c>
      <c r="L25" s="241"/>
      <c r="M25" s="242"/>
    </row>
    <row r="26" ht="15" customHeight="1" spans="1:13">
      <c r="A26" s="158" t="s">
        <v>70</v>
      </c>
      <c r="B26" s="150" t="s">
        <v>71</v>
      </c>
      <c r="C26" s="150"/>
      <c r="D26" s="150"/>
      <c r="E26" s="174" t="s">
        <v>72</v>
      </c>
      <c r="F26" s="169"/>
      <c r="G26" s="170"/>
      <c r="H26" s="171"/>
      <c r="I26" s="161" t="s">
        <v>44</v>
      </c>
      <c r="J26" s="161"/>
      <c r="K26" s="245">
        <v>1309</v>
      </c>
      <c r="L26" s="241"/>
      <c r="M26" s="242"/>
    </row>
    <row r="27" spans="1:13">
      <c r="A27" s="162" t="s">
        <v>73</v>
      </c>
      <c r="B27" s="163" t="s">
        <v>74</v>
      </c>
      <c r="C27" s="163"/>
      <c r="D27" s="163"/>
      <c r="E27" s="164" t="s">
        <v>75</v>
      </c>
      <c r="F27" s="169"/>
      <c r="G27" s="170"/>
      <c r="H27" s="171"/>
      <c r="I27" s="161" t="s">
        <v>44</v>
      </c>
      <c r="J27" s="161"/>
      <c r="K27" s="245"/>
      <c r="L27" s="246" t="s">
        <v>55</v>
      </c>
      <c r="M27" s="242"/>
    </row>
    <row r="28" spans="1:13">
      <c r="A28" s="162" t="s">
        <v>76</v>
      </c>
      <c r="B28" s="163" t="s">
        <v>77</v>
      </c>
      <c r="C28" s="163"/>
      <c r="D28" s="163"/>
      <c r="E28" s="164" t="s">
        <v>78</v>
      </c>
      <c r="F28" s="169"/>
      <c r="G28" s="170"/>
      <c r="H28" s="171"/>
      <c r="I28" s="161" t="s">
        <v>44</v>
      </c>
      <c r="J28" s="161"/>
      <c r="K28" s="245"/>
      <c r="L28" s="247"/>
      <c r="M28" s="242"/>
    </row>
    <row r="29" spans="1:13">
      <c r="A29" s="162" t="s">
        <v>79</v>
      </c>
      <c r="B29" s="163" t="s">
        <v>80</v>
      </c>
      <c r="C29" s="163"/>
      <c r="D29" s="163"/>
      <c r="E29" s="164" t="s">
        <v>81</v>
      </c>
      <c r="F29" s="169"/>
      <c r="G29" s="170"/>
      <c r="H29" s="171"/>
      <c r="I29" s="161" t="s">
        <v>44</v>
      </c>
      <c r="J29" s="161"/>
      <c r="K29" s="248">
        <v>1301</v>
      </c>
      <c r="L29" s="249"/>
      <c r="M29" s="242"/>
    </row>
    <row r="30" ht="15" customHeight="1" spans="1:14">
      <c r="A30" s="172" t="s">
        <v>82</v>
      </c>
      <c r="B30" s="173" t="s">
        <v>83</v>
      </c>
      <c r="C30" s="173"/>
      <c r="D30" s="173"/>
      <c r="E30" s="160" t="s">
        <v>84</v>
      </c>
      <c r="F30" s="169"/>
      <c r="G30" s="170"/>
      <c r="H30" s="171"/>
      <c r="I30" s="161" t="s">
        <v>44</v>
      </c>
      <c r="J30" s="161"/>
      <c r="K30" s="250"/>
      <c r="L30" s="246" t="s">
        <v>45</v>
      </c>
      <c r="M30" s="239" t="s">
        <v>85</v>
      </c>
      <c r="N30" s="84"/>
    </row>
    <row r="31" ht="15" customHeight="1" spans="1:13">
      <c r="A31" s="172" t="s">
        <v>86</v>
      </c>
      <c r="B31" s="173" t="s">
        <v>87</v>
      </c>
      <c r="C31" s="173"/>
      <c r="D31" s="173"/>
      <c r="E31" s="160" t="s">
        <v>88</v>
      </c>
      <c r="F31" s="169"/>
      <c r="G31" s="170"/>
      <c r="H31" s="171"/>
      <c r="I31" s="161" t="s">
        <v>44</v>
      </c>
      <c r="J31" s="161"/>
      <c r="K31" s="165">
        <v>1309</v>
      </c>
      <c r="L31" s="181"/>
      <c r="M31" s="239"/>
    </row>
    <row r="32" customFormat="1" ht="15" customHeight="1" spans="1:15">
      <c r="A32" s="162" t="s">
        <v>89</v>
      </c>
      <c r="B32" s="175" t="s">
        <v>90</v>
      </c>
      <c r="C32" s="175"/>
      <c r="D32" s="175"/>
      <c r="E32" s="164" t="s">
        <v>91</v>
      </c>
      <c r="F32" s="169"/>
      <c r="G32" s="170"/>
      <c r="H32" s="171"/>
      <c r="I32" s="161" t="s">
        <v>44</v>
      </c>
      <c r="J32" s="161"/>
      <c r="K32" s="165"/>
      <c r="L32" s="168" t="s">
        <v>55</v>
      </c>
      <c r="M32" s="239"/>
      <c r="N32" t="s">
        <v>92</v>
      </c>
      <c r="O32" s="84"/>
    </row>
    <row r="33" customFormat="1" ht="15" customHeight="1" spans="1:15">
      <c r="A33" s="162" t="s">
        <v>93</v>
      </c>
      <c r="B33" s="175" t="s">
        <v>94</v>
      </c>
      <c r="C33" s="175"/>
      <c r="D33" s="175"/>
      <c r="E33" s="164" t="s">
        <v>95</v>
      </c>
      <c r="F33" s="169"/>
      <c r="G33" s="170"/>
      <c r="H33" s="171"/>
      <c r="I33" s="161" t="s">
        <v>59</v>
      </c>
      <c r="J33" s="161"/>
      <c r="K33" s="165"/>
      <c r="L33" s="171"/>
      <c r="M33" s="242"/>
      <c r="O33" s="84"/>
    </row>
    <row r="34" customFormat="1" ht="15" customHeight="1" spans="1:13">
      <c r="A34" s="158" t="s">
        <v>96</v>
      </c>
      <c r="B34" s="173" t="s">
        <v>97</v>
      </c>
      <c r="C34" s="173"/>
      <c r="D34" s="173"/>
      <c r="E34" s="174" t="s">
        <v>98</v>
      </c>
      <c r="F34" s="169"/>
      <c r="G34" s="170"/>
      <c r="H34" s="171"/>
      <c r="I34" s="161" t="s">
        <v>44</v>
      </c>
      <c r="J34" s="161"/>
      <c r="K34" s="165"/>
      <c r="L34" s="246" t="s">
        <v>45</v>
      </c>
      <c r="M34" s="242"/>
    </row>
    <row r="35" customFormat="1" ht="15" customHeight="1" spans="1:13">
      <c r="A35" s="172" t="s">
        <v>99</v>
      </c>
      <c r="B35" s="176" t="s">
        <v>100</v>
      </c>
      <c r="C35" s="177"/>
      <c r="D35" s="178"/>
      <c r="E35" s="174" t="s">
        <v>101</v>
      </c>
      <c r="F35" s="169"/>
      <c r="G35" s="170"/>
      <c r="H35" s="171"/>
      <c r="I35" s="161" t="s">
        <v>44</v>
      </c>
      <c r="J35" s="161"/>
      <c r="K35" s="248">
        <v>1301</v>
      </c>
      <c r="L35" s="249"/>
      <c r="M35" s="242"/>
    </row>
    <row r="36" customFormat="1" ht="15" customHeight="1" spans="1:14">
      <c r="A36" s="162" t="s">
        <v>102</v>
      </c>
      <c r="B36" s="163" t="s">
        <v>103</v>
      </c>
      <c r="C36" s="163"/>
      <c r="D36" s="163"/>
      <c r="E36" s="164" t="s">
        <v>104</v>
      </c>
      <c r="F36" s="169"/>
      <c r="G36" s="170"/>
      <c r="H36" s="171"/>
      <c r="I36" s="238" t="s">
        <v>54</v>
      </c>
      <c r="J36" s="251"/>
      <c r="K36" s="250"/>
      <c r="L36" s="169" t="s">
        <v>55</v>
      </c>
      <c r="M36" s="239"/>
      <c r="N36" s="252"/>
    </row>
    <row r="37" customFormat="1" ht="15" customHeight="1" spans="1:15">
      <c r="A37" s="162" t="s">
        <v>105</v>
      </c>
      <c r="B37" s="163" t="s">
        <v>106</v>
      </c>
      <c r="C37" s="163"/>
      <c r="D37" s="163"/>
      <c r="E37" s="164" t="s">
        <v>107</v>
      </c>
      <c r="F37" s="179"/>
      <c r="G37" s="180"/>
      <c r="H37" s="181"/>
      <c r="I37" s="161" t="s">
        <v>59</v>
      </c>
      <c r="J37" s="161"/>
      <c r="K37" s="244"/>
      <c r="L37" s="179"/>
      <c r="M37" s="239"/>
      <c r="N37" s="252"/>
      <c r="O37" s="84"/>
    </row>
    <row r="38" customFormat="1" ht="15" customHeight="1" spans="1:13">
      <c r="A38" s="182"/>
      <c r="B38" s="183"/>
      <c r="C38" s="183"/>
      <c r="D38" s="183"/>
      <c r="E38" s="184"/>
      <c r="F38" s="185"/>
      <c r="G38" s="185"/>
      <c r="H38" s="185"/>
      <c r="I38" s="185"/>
      <c r="J38" s="185"/>
      <c r="K38" s="185"/>
      <c r="L38" s="185"/>
      <c r="M38" s="93"/>
    </row>
    <row r="39" spans="1:11">
      <c r="A39" s="134" t="s">
        <v>108</v>
      </c>
      <c r="B39" s="134"/>
      <c r="C39" s="134"/>
      <c r="D39" s="88"/>
      <c r="E39" s="186"/>
      <c r="F39" s="186"/>
      <c r="G39" s="186"/>
      <c r="H39" s="186"/>
      <c r="I39" s="186"/>
      <c r="J39" s="186"/>
      <c r="K39" s="186"/>
    </row>
    <row r="40" ht="30" customHeight="1" spans="1:13">
      <c r="A40" s="187" t="s">
        <v>109</v>
      </c>
      <c r="B40" s="187" t="s">
        <v>110</v>
      </c>
      <c r="C40" s="187"/>
      <c r="D40" s="187" t="s">
        <v>111</v>
      </c>
      <c r="E40" s="187" t="s">
        <v>112</v>
      </c>
      <c r="F40" s="187"/>
      <c r="G40" s="187" t="s">
        <v>113</v>
      </c>
      <c r="H40" s="187"/>
      <c r="I40" s="187"/>
      <c r="M40" s="138" t="s">
        <v>4</v>
      </c>
    </row>
    <row r="41" spans="1:13">
      <c r="A41" s="161">
        <v>5</v>
      </c>
      <c r="B41" s="188">
        <v>45735</v>
      </c>
      <c r="C41" s="188"/>
      <c r="D41" s="188">
        <v>46125</v>
      </c>
      <c r="E41" s="189">
        <f>G41-12</f>
        <v>46114</v>
      </c>
      <c r="F41" s="190">
        <v>0.375</v>
      </c>
      <c r="G41" s="188">
        <v>46126</v>
      </c>
      <c r="H41" s="188"/>
      <c r="I41" s="188"/>
      <c r="J41" s="231">
        <f>G41-B41</f>
        <v>391</v>
      </c>
      <c r="K41" s="253"/>
      <c r="M41" s="234"/>
    </row>
    <row r="42" spans="1:11">
      <c r="A42" s="161"/>
      <c r="B42" s="188"/>
      <c r="C42" s="188"/>
      <c r="D42" s="188"/>
      <c r="E42" s="189" t="s">
        <v>114</v>
      </c>
      <c r="F42" s="191"/>
      <c r="G42" s="188"/>
      <c r="H42" s="188"/>
      <c r="I42" s="188"/>
      <c r="J42" s="231"/>
      <c r="K42" s="254"/>
    </row>
    <row r="43" spans="1:11">
      <c r="A43" s="161"/>
      <c r="B43" s="188"/>
      <c r="C43" s="188"/>
      <c r="D43" s="188"/>
      <c r="E43" s="192">
        <f>G41-1</f>
        <v>46125</v>
      </c>
      <c r="F43" s="193">
        <v>0.708333333333333</v>
      </c>
      <c r="G43" s="188"/>
      <c r="H43" s="188"/>
      <c r="I43" s="188"/>
      <c r="J43" s="231"/>
      <c r="K43" s="254"/>
    </row>
    <row r="44" spans="1:11">
      <c r="A44" s="161">
        <v>6</v>
      </c>
      <c r="B44" s="188">
        <f>G41</f>
        <v>46126</v>
      </c>
      <c r="C44" s="188"/>
      <c r="D44" s="188">
        <f>G44-1</f>
        <v>46513</v>
      </c>
      <c r="E44" s="194">
        <f>G44-14</f>
        <v>46500</v>
      </c>
      <c r="F44" s="190">
        <v>0.375</v>
      </c>
      <c r="G44" s="188">
        <v>46514</v>
      </c>
      <c r="H44" s="188"/>
      <c r="I44" s="188"/>
      <c r="J44" s="89">
        <f>G44-G41</f>
        <v>388</v>
      </c>
      <c r="K44" s="254"/>
    </row>
    <row r="45" spans="1:11">
      <c r="A45" s="161"/>
      <c r="B45" s="188"/>
      <c r="C45" s="188"/>
      <c r="D45" s="188"/>
      <c r="E45" s="189" t="s">
        <v>114</v>
      </c>
      <c r="F45" s="191"/>
      <c r="G45" s="188"/>
      <c r="H45" s="188"/>
      <c r="I45" s="188"/>
      <c r="J45" s="89"/>
      <c r="K45" s="254"/>
    </row>
    <row r="46" spans="1:11">
      <c r="A46" s="161"/>
      <c r="B46" s="188"/>
      <c r="C46" s="188"/>
      <c r="D46" s="188"/>
      <c r="E46" s="192">
        <f>G44-1</f>
        <v>46513</v>
      </c>
      <c r="F46" s="193">
        <v>0.708333333333333</v>
      </c>
      <c r="G46" s="188"/>
      <c r="H46" s="188"/>
      <c r="I46" s="188"/>
      <c r="J46" s="89"/>
      <c r="K46" s="254"/>
    </row>
    <row r="47" spans="1:12">
      <c r="A47" s="185"/>
      <c r="B47" s="195"/>
      <c r="C47" s="195"/>
      <c r="D47" s="195"/>
      <c r="E47" s="195"/>
      <c r="F47" s="195"/>
      <c r="G47" s="195"/>
      <c r="H47" s="195"/>
      <c r="I47" s="195"/>
      <c r="L47" s="254"/>
    </row>
    <row r="48" spans="1:1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</row>
    <row r="49" spans="1:15">
      <c r="A49" s="134" t="s">
        <v>115</v>
      </c>
      <c r="B49" s="134"/>
      <c r="C49" s="134"/>
      <c r="O49" s="138" t="s">
        <v>4</v>
      </c>
    </row>
    <row r="50" ht="26" customHeight="1" spans="1:15">
      <c r="A50" s="187" t="s">
        <v>116</v>
      </c>
      <c r="B50" s="196" t="s">
        <v>117</v>
      </c>
      <c r="C50" s="197" t="s">
        <v>32</v>
      </c>
      <c r="D50" s="198" t="s">
        <v>118</v>
      </c>
      <c r="E50" s="198" t="s">
        <v>119</v>
      </c>
      <c r="F50" s="198" t="s">
        <v>120</v>
      </c>
      <c r="G50" s="198"/>
      <c r="H50" s="198"/>
      <c r="I50" s="198" t="s">
        <v>121</v>
      </c>
      <c r="J50" s="198"/>
      <c r="K50" s="198" t="s">
        <v>122</v>
      </c>
      <c r="L50" s="255"/>
      <c r="M50" s="256" t="s">
        <v>123</v>
      </c>
      <c r="N50" s="256" t="s">
        <v>124</v>
      </c>
      <c r="O50" s="256" t="s">
        <v>125</v>
      </c>
    </row>
    <row r="51" spans="1:15">
      <c r="A51" s="199">
        <f>A41</f>
        <v>5</v>
      </c>
      <c r="B51" s="200">
        <f>B41</f>
        <v>45735</v>
      </c>
      <c r="C51" s="201" t="s">
        <v>126</v>
      </c>
      <c r="D51" s="202">
        <v>0.001</v>
      </c>
      <c r="E51" s="202">
        <v>0.003</v>
      </c>
      <c r="F51" s="203" t="s">
        <v>127</v>
      </c>
      <c r="G51" s="203"/>
      <c r="H51" s="204"/>
      <c r="I51" s="257" t="s">
        <v>128</v>
      </c>
      <c r="J51" s="258"/>
      <c r="K51" s="258"/>
      <c r="L51" s="258"/>
      <c r="M51" s="259">
        <v>0.0002</v>
      </c>
      <c r="N51" s="260"/>
      <c r="O51" s="261"/>
    </row>
    <row r="52" spans="1:15">
      <c r="A52" s="205"/>
      <c r="B52" s="206"/>
      <c r="C52" s="207" t="s">
        <v>129</v>
      </c>
      <c r="D52" s="208">
        <v>0.001</v>
      </c>
      <c r="E52" s="209">
        <v>0.0027</v>
      </c>
      <c r="F52" s="210" t="s">
        <v>130</v>
      </c>
      <c r="G52" s="210"/>
      <c r="H52" s="211"/>
      <c r="I52" s="257"/>
      <c r="J52" s="258"/>
      <c r="K52" s="258"/>
      <c r="L52" s="258"/>
      <c r="M52" s="262"/>
      <c r="N52" s="263"/>
      <c r="O52" s="264"/>
    </row>
    <row r="53" spans="1:15">
      <c r="A53" s="205"/>
      <c r="B53" s="206"/>
      <c r="C53" s="207" t="s">
        <v>131</v>
      </c>
      <c r="D53" s="208">
        <v>0.0005</v>
      </c>
      <c r="E53" s="209">
        <v>0.002</v>
      </c>
      <c r="F53" s="212" t="s">
        <v>132</v>
      </c>
      <c r="G53" s="212"/>
      <c r="H53" s="213"/>
      <c r="I53" s="257"/>
      <c r="J53" s="258"/>
      <c r="K53" s="258"/>
      <c r="L53" s="258"/>
      <c r="M53" s="262"/>
      <c r="N53" s="263"/>
      <c r="O53" s="264"/>
    </row>
    <row r="54" spans="1:15">
      <c r="A54" s="205"/>
      <c r="B54" s="206"/>
      <c r="C54" s="207" t="s">
        <v>133</v>
      </c>
      <c r="D54" s="208">
        <v>0.001</v>
      </c>
      <c r="E54" s="209">
        <v>0.003</v>
      </c>
      <c r="F54" s="210" t="s">
        <v>127</v>
      </c>
      <c r="G54" s="210"/>
      <c r="H54" s="211"/>
      <c r="I54" s="257"/>
      <c r="J54" s="258"/>
      <c r="K54" s="258"/>
      <c r="L54" s="258"/>
      <c r="M54" s="262"/>
      <c r="N54" s="263"/>
      <c r="O54" s="264"/>
    </row>
    <row r="55" spans="1:15">
      <c r="A55" s="205"/>
      <c r="B55" s="206"/>
      <c r="C55" s="207" t="s">
        <v>134</v>
      </c>
      <c r="D55" s="208">
        <v>0.0005</v>
      </c>
      <c r="E55" s="209">
        <v>0.003</v>
      </c>
      <c r="F55" s="210" t="s">
        <v>135</v>
      </c>
      <c r="G55" s="210"/>
      <c r="H55" s="211"/>
      <c r="I55" s="257"/>
      <c r="J55" s="258"/>
      <c r="K55" s="258"/>
      <c r="L55" s="258"/>
      <c r="M55" s="262"/>
      <c r="N55" s="263"/>
      <c r="O55" s="264"/>
    </row>
    <row r="56" spans="1:15">
      <c r="A56" s="205"/>
      <c r="B56" s="206"/>
      <c r="C56" s="207" t="s">
        <v>136</v>
      </c>
      <c r="D56" s="208">
        <v>0.001</v>
      </c>
      <c r="E56" s="209">
        <v>0.002</v>
      </c>
      <c r="F56" s="214" t="s">
        <v>137</v>
      </c>
      <c r="G56" s="214"/>
      <c r="H56" s="215"/>
      <c r="I56" s="257"/>
      <c r="J56" s="258"/>
      <c r="K56" s="258"/>
      <c r="L56" s="258"/>
      <c r="M56" s="262"/>
      <c r="N56" s="263"/>
      <c r="O56" s="264"/>
    </row>
    <row r="57" spans="1:15">
      <c r="A57" s="205"/>
      <c r="B57" s="206"/>
      <c r="C57" s="207" t="s">
        <v>138</v>
      </c>
      <c r="D57" s="208">
        <v>0.001</v>
      </c>
      <c r="E57" s="209">
        <v>0.001</v>
      </c>
      <c r="F57" s="216" t="s">
        <v>139</v>
      </c>
      <c r="G57" s="216"/>
      <c r="H57" s="215"/>
      <c r="I57" s="257"/>
      <c r="J57" s="258"/>
      <c r="K57" s="258"/>
      <c r="L57" s="258"/>
      <c r="M57" s="262"/>
      <c r="N57" s="263"/>
      <c r="O57" s="264"/>
    </row>
    <row r="58" spans="1:15">
      <c r="A58" s="205"/>
      <c r="B58" s="206"/>
      <c r="C58" s="207" t="s">
        <v>140</v>
      </c>
      <c r="D58" s="208">
        <v>0.001</v>
      </c>
      <c r="E58" s="209">
        <v>0.003</v>
      </c>
      <c r="F58" s="210" t="s">
        <v>127</v>
      </c>
      <c r="G58" s="210"/>
      <c r="H58" s="211"/>
      <c r="I58" s="257"/>
      <c r="J58" s="258"/>
      <c r="K58" s="258"/>
      <c r="L58" s="258"/>
      <c r="M58" s="262"/>
      <c r="N58" s="263"/>
      <c r="O58" s="264"/>
    </row>
    <row r="59" spans="1:15">
      <c r="A59" s="205"/>
      <c r="B59" s="206"/>
      <c r="C59" s="207" t="s">
        <v>141</v>
      </c>
      <c r="D59" s="208">
        <v>0.001</v>
      </c>
      <c r="E59" s="209">
        <v>0.003</v>
      </c>
      <c r="F59" s="210" t="s">
        <v>127</v>
      </c>
      <c r="G59" s="210"/>
      <c r="H59" s="211"/>
      <c r="I59" s="257"/>
      <c r="J59" s="258"/>
      <c r="K59" s="258"/>
      <c r="L59" s="258"/>
      <c r="M59" s="262"/>
      <c r="N59" s="263"/>
      <c r="O59" s="264"/>
    </row>
    <row r="60" spans="1:15">
      <c r="A60" s="205"/>
      <c r="B60" s="206"/>
      <c r="C60" s="207" t="s">
        <v>142</v>
      </c>
      <c r="D60" s="208">
        <v>0</v>
      </c>
      <c r="E60" s="209">
        <v>0.0021</v>
      </c>
      <c r="F60" s="214" t="s">
        <v>143</v>
      </c>
      <c r="G60" s="214"/>
      <c r="H60" s="215"/>
      <c r="I60" s="257"/>
      <c r="J60" s="258"/>
      <c r="K60" s="258"/>
      <c r="L60" s="258"/>
      <c r="M60" s="262"/>
      <c r="N60" s="263"/>
      <c r="O60" s="264"/>
    </row>
    <row r="61" spans="1:15">
      <c r="A61" s="205"/>
      <c r="B61" s="206"/>
      <c r="C61" s="207" t="s">
        <v>144</v>
      </c>
      <c r="D61" s="208">
        <v>0.0015</v>
      </c>
      <c r="E61" s="208">
        <v>0.003</v>
      </c>
      <c r="F61" s="210" t="s">
        <v>145</v>
      </c>
      <c r="G61" s="210"/>
      <c r="H61" s="211"/>
      <c r="I61" s="257"/>
      <c r="J61" s="258"/>
      <c r="K61" s="258"/>
      <c r="L61" s="258"/>
      <c r="M61" s="262"/>
      <c r="N61" s="263"/>
      <c r="O61" s="264"/>
    </row>
    <row r="62" spans="1:15">
      <c r="A62" s="205"/>
      <c r="B62" s="206"/>
      <c r="C62" s="217" t="s">
        <v>146</v>
      </c>
      <c r="D62" s="218">
        <v>0</v>
      </c>
      <c r="E62" s="218">
        <v>0.003</v>
      </c>
      <c r="F62" s="219" t="s">
        <v>137</v>
      </c>
      <c r="G62" s="219"/>
      <c r="H62" s="220"/>
      <c r="I62" s="257"/>
      <c r="J62" s="258"/>
      <c r="K62" s="258"/>
      <c r="L62" s="258"/>
      <c r="M62" s="262"/>
      <c r="N62" s="263"/>
      <c r="O62" s="264"/>
    </row>
    <row r="63" spans="1:19">
      <c r="A63" s="221">
        <v>6</v>
      </c>
      <c r="B63" s="201">
        <f>B44</f>
        <v>46126</v>
      </c>
      <c r="C63" s="206" t="s">
        <v>126</v>
      </c>
      <c r="D63" s="222">
        <v>0.0015</v>
      </c>
      <c r="E63" s="222">
        <v>0.003</v>
      </c>
      <c r="F63" s="223">
        <v>0.0245</v>
      </c>
      <c r="G63" s="224" t="s">
        <v>147</v>
      </c>
      <c r="H63" s="225">
        <v>0.0305</v>
      </c>
      <c r="I63" s="265" t="s">
        <v>148</v>
      </c>
      <c r="J63" s="265"/>
      <c r="K63" s="265"/>
      <c r="L63" s="266"/>
      <c r="M63" s="267"/>
      <c r="N63" s="268">
        <v>0.005</v>
      </c>
      <c r="O63" s="268">
        <v>0.008</v>
      </c>
      <c r="P63" s="269">
        <f t="shared" ref="P63:P81" si="0">D63+E63+F63</f>
        <v>0.029</v>
      </c>
      <c r="Q63" s="269">
        <f t="shared" ref="Q63:Q81" si="1">D63+E63+H63</f>
        <v>0.035</v>
      </c>
      <c r="S63" s="272"/>
    </row>
    <row r="64" ht="14" customHeight="1" spans="1:19">
      <c r="A64" s="226"/>
      <c r="B64" s="207"/>
      <c r="C64" s="206" t="s">
        <v>129</v>
      </c>
      <c r="D64" s="227">
        <v>0.0015</v>
      </c>
      <c r="E64" s="222">
        <v>0.0027</v>
      </c>
      <c r="F64" s="223">
        <v>0.0248</v>
      </c>
      <c r="G64" s="228" t="s">
        <v>147</v>
      </c>
      <c r="H64" s="225">
        <v>0.0308</v>
      </c>
      <c r="I64" s="270"/>
      <c r="J64" s="270"/>
      <c r="K64" s="270"/>
      <c r="L64" s="271"/>
      <c r="M64" s="267"/>
      <c r="N64" s="222">
        <v>0.005</v>
      </c>
      <c r="O64" s="222">
        <v>0.0077</v>
      </c>
      <c r="P64" s="269">
        <f t="shared" si="0"/>
        <v>0.029</v>
      </c>
      <c r="Q64" s="269">
        <f t="shared" si="1"/>
        <v>0.035</v>
      </c>
      <c r="S64" s="272"/>
    </row>
    <row r="65" ht="14" customHeight="1" spans="1:19">
      <c r="A65" s="226"/>
      <c r="B65" s="207"/>
      <c r="C65" s="273" t="s">
        <v>149</v>
      </c>
      <c r="D65" s="274">
        <v>0.0015</v>
      </c>
      <c r="E65" s="275">
        <v>0.0025</v>
      </c>
      <c r="F65" s="223">
        <v>0.025</v>
      </c>
      <c r="G65" s="228" t="s">
        <v>147</v>
      </c>
      <c r="H65" s="225">
        <v>0.031</v>
      </c>
      <c r="I65" s="270"/>
      <c r="J65" s="270"/>
      <c r="K65" s="270"/>
      <c r="L65" s="271"/>
      <c r="M65" s="267"/>
      <c r="N65" s="275">
        <v>0.005</v>
      </c>
      <c r="O65" s="275">
        <v>0.0075</v>
      </c>
      <c r="P65" s="269">
        <f t="shared" si="0"/>
        <v>0.029</v>
      </c>
      <c r="Q65" s="269">
        <f t="shared" si="1"/>
        <v>0.035</v>
      </c>
      <c r="S65" s="272"/>
    </row>
    <row r="66" ht="14" customHeight="1" spans="1:19">
      <c r="A66" s="226"/>
      <c r="B66" s="207"/>
      <c r="C66" s="206" t="s">
        <v>131</v>
      </c>
      <c r="D66" s="227">
        <v>0.0015</v>
      </c>
      <c r="E66" s="222">
        <v>0.0015</v>
      </c>
      <c r="F66" s="223">
        <v>0.026</v>
      </c>
      <c r="G66" s="228" t="s">
        <v>147</v>
      </c>
      <c r="H66" s="225">
        <v>0.032</v>
      </c>
      <c r="I66" s="270"/>
      <c r="J66" s="270"/>
      <c r="K66" s="270"/>
      <c r="L66" s="271"/>
      <c r="M66" s="267"/>
      <c r="N66" s="222">
        <v>0.005</v>
      </c>
      <c r="O66" s="222">
        <v>0.0065</v>
      </c>
      <c r="P66" s="269">
        <f t="shared" si="0"/>
        <v>0.029</v>
      </c>
      <c r="Q66" s="269">
        <f t="shared" si="1"/>
        <v>0.035</v>
      </c>
      <c r="S66" s="272"/>
    </row>
    <row r="67" ht="14" customHeight="1" spans="1:19">
      <c r="A67" s="226"/>
      <c r="B67" s="207"/>
      <c r="C67" s="206" t="s">
        <v>133</v>
      </c>
      <c r="D67" s="227">
        <v>0.003</v>
      </c>
      <c r="E67" s="222">
        <v>0.0015</v>
      </c>
      <c r="F67" s="223">
        <v>0.0245</v>
      </c>
      <c r="G67" s="228" t="s">
        <v>147</v>
      </c>
      <c r="H67" s="225">
        <v>0.0305</v>
      </c>
      <c r="I67" s="270"/>
      <c r="J67" s="270"/>
      <c r="K67" s="270"/>
      <c r="L67" s="271"/>
      <c r="M67" s="267"/>
      <c r="N67" s="222">
        <v>0.0065</v>
      </c>
      <c r="O67" s="222">
        <v>0.0065</v>
      </c>
      <c r="P67" s="269">
        <f t="shared" si="0"/>
        <v>0.029</v>
      </c>
      <c r="Q67" s="269">
        <f t="shared" si="1"/>
        <v>0.035</v>
      </c>
      <c r="S67" s="272"/>
    </row>
    <row r="68" ht="14" customHeight="1" spans="1:19">
      <c r="A68" s="226"/>
      <c r="B68" s="207"/>
      <c r="C68" s="206" t="s">
        <v>134</v>
      </c>
      <c r="D68" s="227">
        <v>0.002</v>
      </c>
      <c r="E68" s="222">
        <v>0.0022</v>
      </c>
      <c r="F68" s="223">
        <v>0.0248</v>
      </c>
      <c r="G68" s="228" t="s">
        <v>147</v>
      </c>
      <c r="H68" s="225">
        <v>0.0308</v>
      </c>
      <c r="I68" s="270"/>
      <c r="J68" s="270"/>
      <c r="K68" s="270"/>
      <c r="L68" s="271"/>
      <c r="M68" s="267"/>
      <c r="N68" s="222">
        <v>0.0055</v>
      </c>
      <c r="O68" s="222">
        <v>0.0072</v>
      </c>
      <c r="P68" s="269">
        <f t="shared" si="0"/>
        <v>0.029</v>
      </c>
      <c r="Q68" s="269">
        <f t="shared" si="1"/>
        <v>0.035</v>
      </c>
      <c r="S68" s="272"/>
    </row>
    <row r="69" ht="14" customHeight="1" spans="1:19">
      <c r="A69" s="226"/>
      <c r="B69" s="207"/>
      <c r="C69" s="206" t="s">
        <v>136</v>
      </c>
      <c r="D69" s="227">
        <v>0.0015</v>
      </c>
      <c r="E69" s="222">
        <v>0.002</v>
      </c>
      <c r="F69" s="223">
        <v>0.0255</v>
      </c>
      <c r="G69" s="228" t="s">
        <v>147</v>
      </c>
      <c r="H69" s="225">
        <v>0.0315</v>
      </c>
      <c r="I69" s="270"/>
      <c r="J69" s="270"/>
      <c r="K69" s="270"/>
      <c r="L69" s="271"/>
      <c r="M69" s="267"/>
      <c r="N69" s="222">
        <v>0.005</v>
      </c>
      <c r="O69" s="222">
        <v>0.007</v>
      </c>
      <c r="P69" s="269">
        <f t="shared" si="0"/>
        <v>0.029</v>
      </c>
      <c r="Q69" s="269">
        <f t="shared" si="1"/>
        <v>0.035</v>
      </c>
      <c r="S69" s="272"/>
    </row>
    <row r="70" spans="1:19">
      <c r="A70" s="226"/>
      <c r="B70" s="207"/>
      <c r="C70" s="276" t="s">
        <v>138</v>
      </c>
      <c r="D70" s="227">
        <v>0.001</v>
      </c>
      <c r="E70" s="222">
        <v>0.0015</v>
      </c>
      <c r="F70" s="223">
        <v>0.0265</v>
      </c>
      <c r="G70" s="228" t="s">
        <v>147</v>
      </c>
      <c r="H70" s="225">
        <v>0.0325</v>
      </c>
      <c r="I70" s="270"/>
      <c r="J70" s="270"/>
      <c r="K70" s="270"/>
      <c r="L70" s="271"/>
      <c r="M70" s="267"/>
      <c r="N70" s="275">
        <v>0.0045</v>
      </c>
      <c r="O70" s="275">
        <v>0.0065</v>
      </c>
      <c r="P70" s="269">
        <f t="shared" si="0"/>
        <v>0.029</v>
      </c>
      <c r="Q70" s="269">
        <f t="shared" si="1"/>
        <v>0.035</v>
      </c>
      <c r="S70" s="272"/>
    </row>
    <row r="71" ht="14" customHeight="1" spans="1:19">
      <c r="A71" s="226"/>
      <c r="B71" s="207"/>
      <c r="C71" s="273" t="s">
        <v>150</v>
      </c>
      <c r="D71" s="274">
        <v>0.002</v>
      </c>
      <c r="E71" s="275">
        <v>0.0015</v>
      </c>
      <c r="F71" s="223">
        <v>0.0255</v>
      </c>
      <c r="G71" s="228" t="s">
        <v>147</v>
      </c>
      <c r="H71" s="225">
        <v>0.0315</v>
      </c>
      <c r="I71" s="270"/>
      <c r="J71" s="270"/>
      <c r="K71" s="270"/>
      <c r="L71" s="271"/>
      <c r="M71" s="267"/>
      <c r="N71" s="275">
        <v>0.0055</v>
      </c>
      <c r="O71" s="275">
        <v>0.0065</v>
      </c>
      <c r="P71" s="269">
        <f t="shared" si="0"/>
        <v>0.029</v>
      </c>
      <c r="Q71" s="269">
        <f t="shared" si="1"/>
        <v>0.035</v>
      </c>
      <c r="S71" s="272"/>
    </row>
    <row r="72" ht="14" customHeight="1" spans="1:19">
      <c r="A72" s="226"/>
      <c r="B72" s="207"/>
      <c r="C72" s="273" t="s">
        <v>151</v>
      </c>
      <c r="D72" s="274">
        <v>0.0025</v>
      </c>
      <c r="E72" s="277">
        <v>0.002</v>
      </c>
      <c r="F72" s="223">
        <v>0.0245</v>
      </c>
      <c r="G72" s="228" t="s">
        <v>147</v>
      </c>
      <c r="H72" s="225">
        <v>0.0305</v>
      </c>
      <c r="I72" s="270"/>
      <c r="J72" s="270"/>
      <c r="K72" s="270"/>
      <c r="L72" s="271"/>
      <c r="M72" s="267"/>
      <c r="N72" s="275">
        <v>0.006</v>
      </c>
      <c r="O72" s="295">
        <v>0.007</v>
      </c>
      <c r="P72" s="269">
        <f t="shared" si="0"/>
        <v>0.029</v>
      </c>
      <c r="Q72" s="269">
        <f t="shared" si="1"/>
        <v>0.035</v>
      </c>
      <c r="S72" s="272"/>
    </row>
    <row r="73" spans="1:19">
      <c r="A73" s="226"/>
      <c r="B73" s="207"/>
      <c r="C73" s="273" t="s">
        <v>152</v>
      </c>
      <c r="D73" s="274">
        <v>0.003</v>
      </c>
      <c r="E73" s="275">
        <v>0.0015</v>
      </c>
      <c r="F73" s="223">
        <v>0.0245</v>
      </c>
      <c r="G73" s="228" t="s">
        <v>147</v>
      </c>
      <c r="H73" s="225">
        <v>0.0305</v>
      </c>
      <c r="I73" s="270"/>
      <c r="J73" s="270"/>
      <c r="K73" s="270"/>
      <c r="L73" s="271"/>
      <c r="M73" s="267"/>
      <c r="N73" s="275">
        <v>0.0065</v>
      </c>
      <c r="O73" s="275">
        <v>0.0065</v>
      </c>
      <c r="P73" s="269">
        <f t="shared" si="0"/>
        <v>0.029</v>
      </c>
      <c r="Q73" s="269">
        <f t="shared" si="1"/>
        <v>0.035</v>
      </c>
      <c r="S73" s="272"/>
    </row>
    <row r="74" ht="14" customHeight="1" spans="1:19">
      <c r="A74" s="226"/>
      <c r="B74" s="207"/>
      <c r="C74" s="206" t="s">
        <v>140</v>
      </c>
      <c r="D74" s="227">
        <v>0.003</v>
      </c>
      <c r="E74" s="222">
        <v>0.0015</v>
      </c>
      <c r="F74" s="223">
        <v>0.0245</v>
      </c>
      <c r="G74" s="228" t="s">
        <v>147</v>
      </c>
      <c r="H74" s="225">
        <v>0.0305</v>
      </c>
      <c r="I74" s="270"/>
      <c r="J74" s="270"/>
      <c r="K74" s="270"/>
      <c r="L74" s="271"/>
      <c r="M74" s="267"/>
      <c r="N74" s="222">
        <v>0.0065</v>
      </c>
      <c r="O74" s="222">
        <v>0.0065</v>
      </c>
      <c r="P74" s="269">
        <f t="shared" si="0"/>
        <v>0.029</v>
      </c>
      <c r="Q74" s="269">
        <f t="shared" si="1"/>
        <v>0.035</v>
      </c>
      <c r="S74" s="272"/>
    </row>
    <row r="75" ht="14" customHeight="1" spans="1:19">
      <c r="A75" s="226"/>
      <c r="B75" s="207"/>
      <c r="C75" s="206" t="s">
        <v>141</v>
      </c>
      <c r="D75" s="227">
        <v>0.003</v>
      </c>
      <c r="E75" s="222">
        <v>0.0015</v>
      </c>
      <c r="F75" s="223">
        <v>0.0245</v>
      </c>
      <c r="G75" s="228" t="s">
        <v>147</v>
      </c>
      <c r="H75" s="225">
        <v>0.0305</v>
      </c>
      <c r="I75" s="270"/>
      <c r="J75" s="270"/>
      <c r="K75" s="270"/>
      <c r="L75" s="271"/>
      <c r="M75" s="267"/>
      <c r="N75" s="222">
        <v>0.0065</v>
      </c>
      <c r="O75" s="222">
        <v>0.0065</v>
      </c>
      <c r="P75" s="269">
        <f t="shared" si="0"/>
        <v>0.029</v>
      </c>
      <c r="Q75" s="269">
        <f t="shared" si="1"/>
        <v>0.035</v>
      </c>
      <c r="S75" s="272"/>
    </row>
    <row r="76" ht="14" customHeight="1" spans="1:19">
      <c r="A76" s="226"/>
      <c r="B76" s="207"/>
      <c r="C76" s="273" t="s">
        <v>153</v>
      </c>
      <c r="D76" s="278">
        <v>0.0005</v>
      </c>
      <c r="E76" s="275">
        <v>0.0015</v>
      </c>
      <c r="F76" s="279">
        <v>0.027</v>
      </c>
      <c r="G76" s="228" t="s">
        <v>147</v>
      </c>
      <c r="H76" s="225">
        <v>0.033</v>
      </c>
      <c r="I76" s="270"/>
      <c r="J76" s="270"/>
      <c r="K76" s="270"/>
      <c r="L76" s="271"/>
      <c r="M76" s="267"/>
      <c r="N76" s="275">
        <v>0.004</v>
      </c>
      <c r="O76" s="275">
        <v>0.0065</v>
      </c>
      <c r="P76" s="269">
        <f t="shared" si="0"/>
        <v>0.029</v>
      </c>
      <c r="Q76" s="269">
        <f t="shared" si="1"/>
        <v>0.035</v>
      </c>
      <c r="S76" s="272"/>
    </row>
    <row r="77" ht="14" customHeight="1" spans="1:19">
      <c r="A77" s="226"/>
      <c r="B77" s="207"/>
      <c r="C77" s="273" t="s">
        <v>154</v>
      </c>
      <c r="D77" s="278">
        <v>0.0015</v>
      </c>
      <c r="E77" s="275">
        <v>0.0015</v>
      </c>
      <c r="F77" s="223">
        <v>0.026</v>
      </c>
      <c r="G77" s="228" t="s">
        <v>147</v>
      </c>
      <c r="H77" s="225">
        <v>0.032</v>
      </c>
      <c r="I77" s="270"/>
      <c r="J77" s="270"/>
      <c r="K77" s="270"/>
      <c r="L77" s="271"/>
      <c r="M77" s="267"/>
      <c r="N77" s="275">
        <v>0.005</v>
      </c>
      <c r="O77" s="275">
        <v>0.0065</v>
      </c>
      <c r="P77" s="269">
        <f t="shared" si="0"/>
        <v>0.029</v>
      </c>
      <c r="Q77" s="269">
        <f t="shared" si="1"/>
        <v>0.035</v>
      </c>
      <c r="S77" s="272"/>
    </row>
    <row r="78" ht="14" customHeight="1" spans="1:19">
      <c r="A78" s="226"/>
      <c r="B78" s="207"/>
      <c r="C78" s="276" t="s">
        <v>142</v>
      </c>
      <c r="D78" s="227">
        <v>0.002</v>
      </c>
      <c r="E78" s="222">
        <v>0.0015</v>
      </c>
      <c r="F78" s="223">
        <v>0.0255</v>
      </c>
      <c r="G78" s="228" t="s">
        <v>147</v>
      </c>
      <c r="H78" s="225">
        <v>0.0315</v>
      </c>
      <c r="I78" s="296"/>
      <c r="J78" s="296"/>
      <c r="K78" s="296"/>
      <c r="L78" s="297"/>
      <c r="M78" s="267"/>
      <c r="N78" s="222">
        <v>0.0055</v>
      </c>
      <c r="O78" s="222">
        <v>0.0065</v>
      </c>
      <c r="P78" s="269">
        <f t="shared" si="0"/>
        <v>0.029</v>
      </c>
      <c r="Q78" s="269">
        <f t="shared" si="1"/>
        <v>0.035</v>
      </c>
      <c r="S78" s="272"/>
    </row>
    <row r="79" ht="14" customHeight="1" spans="1:19">
      <c r="A79" s="226"/>
      <c r="B79" s="207"/>
      <c r="C79" s="207" t="s">
        <v>144</v>
      </c>
      <c r="D79" s="227">
        <v>0.003</v>
      </c>
      <c r="E79" s="222">
        <v>0.002</v>
      </c>
      <c r="F79" s="223">
        <v>0.024</v>
      </c>
      <c r="G79" s="228" t="s">
        <v>147</v>
      </c>
      <c r="H79" s="225">
        <v>0.03</v>
      </c>
      <c r="I79" s="296"/>
      <c r="J79" s="296"/>
      <c r="K79" s="296"/>
      <c r="L79" s="297"/>
      <c r="M79" s="267"/>
      <c r="N79" s="222">
        <v>0.0065</v>
      </c>
      <c r="O79" s="222">
        <v>0.007</v>
      </c>
      <c r="P79" s="269">
        <f t="shared" si="0"/>
        <v>0.029</v>
      </c>
      <c r="Q79" s="269">
        <f t="shared" si="1"/>
        <v>0.035</v>
      </c>
      <c r="S79" s="272"/>
    </row>
    <row r="80" ht="14" customHeight="1" spans="1:19">
      <c r="A80" s="226"/>
      <c r="B80" s="207"/>
      <c r="C80" s="273" t="s">
        <v>155</v>
      </c>
      <c r="D80" s="274">
        <v>0.0025</v>
      </c>
      <c r="E80" s="275">
        <v>0.0015</v>
      </c>
      <c r="F80" s="223">
        <v>0.025</v>
      </c>
      <c r="G80" s="228" t="s">
        <v>147</v>
      </c>
      <c r="H80" s="225">
        <v>0.031</v>
      </c>
      <c r="I80" s="296"/>
      <c r="J80" s="296"/>
      <c r="K80" s="296"/>
      <c r="L80" s="297"/>
      <c r="M80" s="267"/>
      <c r="N80" s="275">
        <v>0.006</v>
      </c>
      <c r="O80" s="275">
        <v>0.0065</v>
      </c>
      <c r="P80" s="269">
        <f t="shared" si="0"/>
        <v>0.029</v>
      </c>
      <c r="Q80" s="269">
        <f t="shared" si="1"/>
        <v>0.035</v>
      </c>
      <c r="S80" s="272"/>
    </row>
    <row r="81" ht="14" customHeight="1" spans="1:19">
      <c r="A81" s="280"/>
      <c r="B81" s="217"/>
      <c r="C81" s="281" t="s">
        <v>156</v>
      </c>
      <c r="D81" s="282">
        <v>0.0015</v>
      </c>
      <c r="E81" s="283">
        <v>0.0015</v>
      </c>
      <c r="F81" s="284">
        <v>0.026</v>
      </c>
      <c r="G81" s="285" t="s">
        <v>147</v>
      </c>
      <c r="H81" s="286">
        <v>0.032</v>
      </c>
      <c r="I81" s="296"/>
      <c r="J81" s="296"/>
      <c r="K81" s="296"/>
      <c r="L81" s="297"/>
      <c r="M81" s="298"/>
      <c r="N81" s="283">
        <v>0.005</v>
      </c>
      <c r="O81" s="283">
        <v>0.0065</v>
      </c>
      <c r="P81" s="269">
        <f t="shared" si="0"/>
        <v>0.029</v>
      </c>
      <c r="Q81" s="269">
        <f t="shared" si="1"/>
        <v>0.035</v>
      </c>
      <c r="S81" s="272"/>
    </row>
    <row r="82" s="84" customFormat="1" ht="14" customHeight="1" spans="1:19">
      <c r="A82" s="287"/>
      <c r="B82" s="288"/>
      <c r="C82" s="288"/>
      <c r="D82" s="289"/>
      <c r="E82" s="290"/>
      <c r="F82" s="291"/>
      <c r="G82" s="291"/>
      <c r="H82" s="291"/>
      <c r="I82" s="290"/>
      <c r="J82" s="290"/>
      <c r="K82" s="290"/>
      <c r="L82" s="290"/>
      <c r="M82" s="299"/>
      <c r="N82" s="290"/>
      <c r="O82" s="290"/>
      <c r="S82" s="300"/>
    </row>
    <row r="83" spans="1:1">
      <c r="A83" s="134" t="s">
        <v>157</v>
      </c>
    </row>
    <row r="84" spans="1:13">
      <c r="A84" s="292" t="s">
        <v>158</v>
      </c>
      <c r="B84" s="292"/>
      <c r="C84" s="292"/>
      <c r="D84" s="292"/>
      <c r="E84" s="292"/>
      <c r="F84" s="292"/>
      <c r="G84" s="292"/>
      <c r="H84" s="292"/>
      <c r="I84" s="292"/>
      <c r="J84" s="292"/>
      <c r="K84" s="292"/>
      <c r="L84" s="292"/>
      <c r="M84" s="292"/>
    </row>
    <row r="85" spans="1:13">
      <c r="A85" s="292"/>
      <c r="B85" s="292"/>
      <c r="C85" s="292"/>
      <c r="D85" s="292"/>
      <c r="E85" s="292"/>
      <c r="F85" s="292"/>
      <c r="G85" s="292"/>
      <c r="H85" s="292"/>
      <c r="I85" s="292"/>
      <c r="J85" s="292"/>
      <c r="K85" s="292"/>
      <c r="L85" s="292"/>
      <c r="M85" s="292"/>
    </row>
    <row r="86" ht="7" customHeight="1" spans="1:13">
      <c r="A86" s="292"/>
      <c r="B86" s="292"/>
      <c r="C86" s="292"/>
      <c r="D86" s="292"/>
      <c r="E86" s="292"/>
      <c r="F86" s="292"/>
      <c r="G86" s="292"/>
      <c r="H86" s="292"/>
      <c r="I86" s="292"/>
      <c r="J86" s="292"/>
      <c r="K86" s="292"/>
      <c r="L86" s="292"/>
      <c r="M86" s="292"/>
    </row>
    <row r="87" hidden="1" spans="1:13">
      <c r="A87" s="292"/>
      <c r="B87" s="292"/>
      <c r="C87" s="292"/>
      <c r="D87" s="292"/>
      <c r="E87" s="292"/>
      <c r="F87" s="292"/>
      <c r="G87" s="292"/>
      <c r="H87" s="292"/>
      <c r="I87" s="292"/>
      <c r="J87" s="292"/>
      <c r="K87" s="292"/>
      <c r="L87" s="292"/>
      <c r="M87" s="292"/>
    </row>
    <row r="88" ht="15" customHeight="1" spans="1:13">
      <c r="A88" s="292"/>
      <c r="B88" s="292"/>
      <c r="C88" s="292"/>
      <c r="D88" s="292"/>
      <c r="E88" s="292"/>
      <c r="F88" s="292"/>
      <c r="G88" s="292"/>
      <c r="H88" s="292"/>
      <c r="I88" s="292"/>
      <c r="J88" s="292"/>
      <c r="K88" s="292"/>
      <c r="L88" s="292"/>
      <c r="M88" s="292"/>
    </row>
    <row r="93" spans="6:8">
      <c r="F93" s="293"/>
      <c r="G93" s="293"/>
      <c r="H93" s="294"/>
    </row>
  </sheetData>
  <mergeCells count="129">
    <mergeCell ref="J1:K1"/>
    <mergeCell ref="A2:B2"/>
    <mergeCell ref="C2:E2"/>
    <mergeCell ref="A3:B3"/>
    <mergeCell ref="C3:E3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7:B17"/>
    <mergeCell ref="B18:D18"/>
    <mergeCell ref="F18:H18"/>
    <mergeCell ref="I18:J18"/>
    <mergeCell ref="B19:D19"/>
    <mergeCell ref="I19:J19"/>
    <mergeCell ref="B20:D20"/>
    <mergeCell ref="I20:J20"/>
    <mergeCell ref="B21:D21"/>
    <mergeCell ref="F21:H21"/>
    <mergeCell ref="I21:J21"/>
    <mergeCell ref="B22:D22"/>
    <mergeCell ref="I22:J22"/>
    <mergeCell ref="B23:D23"/>
    <mergeCell ref="I23:J23"/>
    <mergeCell ref="B24:D24"/>
    <mergeCell ref="I24:J24"/>
    <mergeCell ref="B25:D25"/>
    <mergeCell ref="I25:J25"/>
    <mergeCell ref="B26:D26"/>
    <mergeCell ref="I26:J26"/>
    <mergeCell ref="B27:D27"/>
    <mergeCell ref="I27:J27"/>
    <mergeCell ref="B28:D28"/>
    <mergeCell ref="I28:J28"/>
    <mergeCell ref="B29:D29"/>
    <mergeCell ref="I29:J29"/>
    <mergeCell ref="B30:D30"/>
    <mergeCell ref="I30:J30"/>
    <mergeCell ref="B31:D31"/>
    <mergeCell ref="I31:J31"/>
    <mergeCell ref="B32:D32"/>
    <mergeCell ref="I32:J32"/>
    <mergeCell ref="B33:D33"/>
    <mergeCell ref="I33:J33"/>
    <mergeCell ref="B34:D34"/>
    <mergeCell ref="I34:J34"/>
    <mergeCell ref="B35:D35"/>
    <mergeCell ref="I35:J35"/>
    <mergeCell ref="B36:D36"/>
    <mergeCell ref="I36:J36"/>
    <mergeCell ref="B37:D37"/>
    <mergeCell ref="I37:J37"/>
    <mergeCell ref="B40:C40"/>
    <mergeCell ref="E40:F40"/>
    <mergeCell ref="G40:I40"/>
    <mergeCell ref="E42:F42"/>
    <mergeCell ref="E45:F45"/>
    <mergeCell ref="F50:H50"/>
    <mergeCell ref="I50:J50"/>
    <mergeCell ref="K50:L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A41:A43"/>
    <mergeCell ref="A44:A46"/>
    <mergeCell ref="A51:A62"/>
    <mergeCell ref="A63:A81"/>
    <mergeCell ref="B51:B62"/>
    <mergeCell ref="B63:B81"/>
    <mergeCell ref="D41:D43"/>
    <mergeCell ref="D44:D46"/>
    <mergeCell ref="J41:J43"/>
    <mergeCell ref="J44:J46"/>
    <mergeCell ref="K19:K22"/>
    <mergeCell ref="K23:K24"/>
    <mergeCell ref="K26:K28"/>
    <mergeCell ref="K29:K30"/>
    <mergeCell ref="K31:K34"/>
    <mergeCell ref="K35:K37"/>
    <mergeCell ref="L19:L20"/>
    <mergeCell ref="L22:L26"/>
    <mergeCell ref="L27:L29"/>
    <mergeCell ref="L30:L31"/>
    <mergeCell ref="L32:L33"/>
    <mergeCell ref="L34:L35"/>
    <mergeCell ref="L36:L37"/>
    <mergeCell ref="M19:M29"/>
    <mergeCell ref="M30:M37"/>
    <mergeCell ref="M51:M81"/>
    <mergeCell ref="N36:N37"/>
    <mergeCell ref="F19:H20"/>
    <mergeCell ref="B44:C46"/>
    <mergeCell ref="F22:H37"/>
    <mergeCell ref="G41:I43"/>
    <mergeCell ref="G44:I46"/>
    <mergeCell ref="B41:C43"/>
    <mergeCell ref="N51:O62"/>
    <mergeCell ref="I51:L62"/>
    <mergeCell ref="A84:M88"/>
    <mergeCell ref="I63:L81"/>
  </mergeCells>
  <pageMargins left="0.314583333333333" right="0.314583333333333" top="0.0784722222222222" bottom="0.196527777777778" header="0.5" footer="0.5"/>
  <pageSetup paperSize="9" scale="5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42"/>
  <sheetViews>
    <sheetView zoomScale="115" zoomScaleNormal="115" workbookViewId="0">
      <pane xSplit="1" ySplit="4" topLeftCell="B5" activePane="bottomRight" state="frozen"/>
      <selection/>
      <selection pane="topRight"/>
      <selection pane="bottomLeft"/>
      <selection pane="bottomRight" activeCell="E33" sqref="E33"/>
    </sheetView>
  </sheetViews>
  <sheetFormatPr defaultColWidth="9" defaultRowHeight="13.5"/>
  <cols>
    <col min="1" max="1" width="28.475" customWidth="1"/>
    <col min="2" max="2" width="19.4083333333333" style="89" customWidth="1"/>
    <col min="3" max="5" width="19.125" style="89" customWidth="1"/>
    <col min="6" max="7" width="19" style="89" customWidth="1"/>
    <col min="8" max="9" width="27.25" style="89" customWidth="1"/>
    <col min="10" max="11" width="20.9666666666667" customWidth="1"/>
  </cols>
  <sheetData>
    <row r="1" ht="18.75" spans="1:11">
      <c r="A1" s="90" t="s">
        <v>159</v>
      </c>
      <c r="B1" s="91" t="str">
        <f>产品要素表!C2</f>
        <v>苏银理财恒源1年定开2012期</v>
      </c>
      <c r="E1" s="92" t="s">
        <v>160</v>
      </c>
      <c r="F1" s="93">
        <f>COUNTA(B3:Z3)</f>
        <v>10</v>
      </c>
      <c r="G1" s="89" t="s">
        <v>161</v>
      </c>
      <c r="K1" s="80" t="s">
        <v>4</v>
      </c>
    </row>
    <row r="2" ht="15" spans="1:11">
      <c r="A2" s="94" t="s">
        <v>162</v>
      </c>
      <c r="B2" s="95" t="str">
        <f>产品要素表!E19</f>
        <v>J203012SA252</v>
      </c>
      <c r="C2" s="95" t="str">
        <f>产品要素表!E20</f>
        <v>J02278</v>
      </c>
      <c r="D2" s="95" t="str">
        <f>产品要素表!E21</f>
        <v>J16443</v>
      </c>
      <c r="E2" s="95" t="str">
        <f>产品要素表!E22</f>
        <v>J03131</v>
      </c>
      <c r="F2" s="95" t="str">
        <f>产品要素表!E25</f>
        <v>J03133</v>
      </c>
      <c r="G2" s="95" t="str">
        <f>产品要素表!E29</f>
        <v>J16446</v>
      </c>
      <c r="H2" s="95" t="str">
        <f>产品要素表!E30</f>
        <v>J03134</v>
      </c>
      <c r="I2" s="95" t="str">
        <f>产品要素表!E35</f>
        <v>J03856</v>
      </c>
      <c r="J2" s="95" t="str">
        <f>产品要素表!E36</f>
        <v>J16449</v>
      </c>
      <c r="K2" s="95" t="str">
        <f>产品要素表!E37</f>
        <v>J16451</v>
      </c>
    </row>
    <row r="3" s="85" customFormat="1" ht="40.5" spans="1:11">
      <c r="A3" s="96" t="s">
        <v>2</v>
      </c>
      <c r="B3" s="97" t="str">
        <f>产品要素表!B19</f>
        <v>苏银理财恒源1年定开2012期A</v>
      </c>
      <c r="C3" s="97" t="str">
        <f>产品要素表!B20</f>
        <v>苏银理财恒源1年定开2012期B</v>
      </c>
      <c r="D3" s="97" t="str">
        <f>产品要素表!B21</f>
        <v>苏银理财恒源1年定开2012期C</v>
      </c>
      <c r="E3" s="97" t="str">
        <f>产品要素表!B22</f>
        <v>苏银理财恒源1年定开2012期D</v>
      </c>
      <c r="F3" s="97" t="str">
        <f>产品要素表!B25</f>
        <v>苏银理财恒源1年定开2012期J</v>
      </c>
      <c r="G3" s="97" t="str">
        <f>产品要素表!B29</f>
        <v>苏银理财恒源1年定开2012期Z</v>
      </c>
      <c r="H3" s="98" t="str">
        <f>产品要素表!B30</f>
        <v>苏银理财恒源1年定开2012期ZA鑫福款（自动赎回）</v>
      </c>
      <c r="I3" s="97" t="str">
        <f>产品要素表!B35</f>
        <v>苏银理财恒源1年定开2012期ZQ（自动赎回）</v>
      </c>
      <c r="J3" s="97" t="str">
        <f>产品要素表!B36</f>
        <v>苏银理财恒源1年定开2012期ZC鑫福优享（自动赎回）</v>
      </c>
      <c r="K3" s="97" t="str">
        <f>产品要素表!B37</f>
        <v>苏银理财恒源1年定开2012期ZK鑫福尊享（自动赎回）</v>
      </c>
    </row>
    <row r="4" s="86" customFormat="1" ht="16" customHeight="1" spans="1:11">
      <c r="A4" s="99" t="s">
        <v>163</v>
      </c>
      <c r="B4" s="100" t="str">
        <f t="shared" ref="B4:G4" si="0">RIGHT(B3,LEN(B3)-FIND("财",B3))</f>
        <v>恒源1年定开2012期A</v>
      </c>
      <c r="C4" s="100" t="str">
        <f t="shared" si="0"/>
        <v>恒源1年定开2012期B</v>
      </c>
      <c r="D4" s="100" t="str">
        <f t="shared" si="0"/>
        <v>恒源1年定开2012期C</v>
      </c>
      <c r="E4" s="100" t="str">
        <f t="shared" si="0"/>
        <v>恒源1年定开2012期D</v>
      </c>
      <c r="F4" s="100" t="str">
        <f t="shared" si="0"/>
        <v>恒源1年定开2012期J</v>
      </c>
      <c r="G4" s="100" t="str">
        <f t="shared" si="0"/>
        <v>恒源1年定开2012期Z</v>
      </c>
      <c r="H4" s="100" t="str">
        <f>MID(H3,5,FIND("（",H3)-8)</f>
        <v>恒源1年定开2012期ZA</v>
      </c>
      <c r="I4" s="100" t="str">
        <f>MID(I3,5,FIND("（",I3)-5)</f>
        <v>恒源1年定开2012期ZQ</v>
      </c>
      <c r="J4" s="100" t="str">
        <f>MID(J3,5,FIND("（",J3)-9)</f>
        <v>恒源1年定开2012期ZC</v>
      </c>
      <c r="K4" s="100" t="str">
        <f>MID(K3,5,FIND("（",K3)-9)</f>
        <v>恒源1年定开2012期ZK</v>
      </c>
    </row>
    <row r="5" ht="16" customHeight="1" spans="1:11">
      <c r="A5" s="99" t="s">
        <v>164</v>
      </c>
      <c r="B5" s="101" t="s">
        <v>22</v>
      </c>
      <c r="C5" s="101"/>
      <c r="D5" s="101"/>
      <c r="E5" s="101"/>
      <c r="F5" s="101"/>
      <c r="G5" s="101"/>
      <c r="H5" s="101"/>
      <c r="I5" s="101"/>
      <c r="J5" s="101"/>
      <c r="K5" s="101"/>
    </row>
    <row r="6" ht="43" customHeight="1" spans="1:11">
      <c r="A6" s="99" t="s">
        <v>120</v>
      </c>
      <c r="B6" s="102" t="str">
        <f>TEXT(产品要素表!$F63,"0.00%")&amp;"-"&amp;TEXT(产品要素表!$H63,"0.00%")</f>
        <v>2.45%-3.05%</v>
      </c>
      <c r="C6" s="102" t="str">
        <f>TEXT(产品要素表!$F64,"0.00%")&amp;"-"&amp;TEXT(产品要素表!$H64,"0.00%")</f>
        <v>2.48%-3.08%</v>
      </c>
      <c r="D6" s="102" t="str">
        <f>TEXT(产品要素表!$F65,"0.00%")&amp;"-"&amp;TEXT(产品要素表!$H65,"0.00%")</f>
        <v>2.50%-3.10%</v>
      </c>
      <c r="E6" s="102" t="str">
        <f>TEXT(产品要素表!$F66,"0.00%")&amp;"-"&amp;TEXT(产品要素表!$H66,"0.00%")</f>
        <v>2.60%-3.20%</v>
      </c>
      <c r="F6" s="102" t="str">
        <f>TEXT(产品要素表!$F69,"0.00%")&amp;"-"&amp;TEXT(产品要素表!$H69,"0.00%")</f>
        <v>2.55%-3.15%</v>
      </c>
      <c r="G6" s="102" t="str">
        <f>TEXT(产品要素表!$F73,"0.00%")&amp;"-"&amp;TEXT(产品要素表!$H73,"0.00%")</f>
        <v>2.45%-3.05%</v>
      </c>
      <c r="H6" s="102" t="str">
        <f>TEXT(产品要素表!$F74,"0.00%")&amp;"-"&amp;TEXT(产品要素表!$H74,"0.00%")</f>
        <v>2.45%-3.05%</v>
      </c>
      <c r="I6" s="102" t="str">
        <f>TEXT(产品要素表!$F79,"0.00%")&amp;"-"&amp;TEXT(产品要素表!$H79,"0.00%")</f>
        <v>2.40%-3.00%</v>
      </c>
      <c r="J6" s="102" t="str">
        <f>TEXT(产品要素表!$F80,"0.00%")&amp;"-"&amp;TEXT(产品要素表!$H80,"0.00%")</f>
        <v>2.50%-3.10%</v>
      </c>
      <c r="K6" s="102" t="str">
        <f>TEXT(产品要素表!$F81,"0.00%")&amp;"-"&amp;TEXT(产品要素表!$H81,"0.00%")</f>
        <v>2.60%-3.20%</v>
      </c>
    </row>
    <row r="7" ht="16" customHeight="1" spans="1:11">
      <c r="A7" s="99" t="s">
        <v>165</v>
      </c>
      <c r="B7" s="103" t="s">
        <v>166</v>
      </c>
      <c r="C7" s="103"/>
      <c r="D7" s="103"/>
      <c r="E7" s="103"/>
      <c r="F7" s="103"/>
      <c r="G7" s="103"/>
      <c r="H7" s="103"/>
      <c r="I7" s="103"/>
      <c r="J7" s="103"/>
      <c r="K7" s="103"/>
    </row>
    <row r="8" ht="16" customHeight="1" spans="1:11">
      <c r="A8" s="99" t="s">
        <v>167</v>
      </c>
      <c r="B8" s="104" t="s">
        <v>168</v>
      </c>
      <c r="C8" s="104"/>
      <c r="D8" s="104"/>
      <c r="E8" s="104"/>
      <c r="F8" s="104"/>
      <c r="G8" s="104"/>
      <c r="H8" s="104"/>
      <c r="I8" s="104"/>
      <c r="J8" s="104"/>
      <c r="K8" s="104"/>
    </row>
    <row r="9" ht="16" customHeight="1" spans="1:11">
      <c r="A9" s="99" t="s">
        <v>169</v>
      </c>
      <c r="B9" s="105" t="s">
        <v>170</v>
      </c>
      <c r="C9" s="105"/>
      <c r="D9" s="105"/>
      <c r="E9" s="105"/>
      <c r="F9" s="105"/>
      <c r="G9" s="105"/>
      <c r="H9" s="105"/>
      <c r="I9" s="105"/>
      <c r="J9" s="105"/>
      <c r="K9" s="105"/>
    </row>
    <row r="10" ht="16" customHeight="1" spans="1:11">
      <c r="A10" s="99" t="s">
        <v>11</v>
      </c>
      <c r="B10" s="105" t="str">
        <f>产品要素表!C4</f>
        <v>Z7003121000082</v>
      </c>
      <c r="C10" s="105"/>
      <c r="D10" s="105"/>
      <c r="E10" s="105"/>
      <c r="F10" s="105"/>
      <c r="G10" s="105"/>
      <c r="H10" s="105"/>
      <c r="I10" s="105"/>
      <c r="J10" s="105"/>
      <c r="K10" s="105"/>
    </row>
    <row r="11" ht="16" customHeight="1" spans="1:11">
      <c r="A11" s="99" t="s">
        <v>171</v>
      </c>
      <c r="B11" s="105" t="str">
        <f>产品要素表!C3</f>
        <v>JBCF2020RYM1212ZH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ht="16" customHeight="1" spans="1:11">
      <c r="A12" s="99" t="s">
        <v>172</v>
      </c>
      <c r="B12" s="101" t="s">
        <v>173</v>
      </c>
      <c r="C12" s="101"/>
      <c r="D12" s="101"/>
      <c r="E12" s="101"/>
      <c r="F12" s="101"/>
      <c r="G12" s="101"/>
      <c r="H12" s="101"/>
      <c r="I12" s="101"/>
      <c r="J12" s="101"/>
      <c r="K12" s="101"/>
    </row>
    <row r="13" ht="16" customHeight="1" spans="1:11">
      <c r="A13" s="99" t="s">
        <v>174</v>
      </c>
      <c r="B13" s="101" t="s">
        <v>173</v>
      </c>
      <c r="C13" s="101"/>
      <c r="D13" s="101"/>
      <c r="E13" s="101"/>
      <c r="F13" s="101"/>
      <c r="G13" s="101"/>
      <c r="H13" s="101"/>
      <c r="I13" s="101"/>
      <c r="J13" s="101"/>
      <c r="K13" s="101"/>
    </row>
    <row r="14" ht="16" customHeight="1" spans="1:11">
      <c r="A14" s="99" t="s">
        <v>175</v>
      </c>
      <c r="B14" s="106" t="s">
        <v>176</v>
      </c>
      <c r="C14" s="106"/>
      <c r="D14" s="106"/>
      <c r="E14" s="106"/>
      <c r="F14" s="106"/>
      <c r="G14" s="106"/>
      <c r="H14" s="106"/>
      <c r="I14" s="106"/>
      <c r="J14" s="106"/>
      <c r="K14" s="106"/>
    </row>
    <row r="15" ht="16" customHeight="1" spans="1:11">
      <c r="A15" s="99" t="s">
        <v>177</v>
      </c>
      <c r="B15" s="106" t="s">
        <v>178</v>
      </c>
      <c r="C15" s="106"/>
      <c r="D15" s="106"/>
      <c r="E15" s="106"/>
      <c r="F15" s="106"/>
      <c r="G15" s="106"/>
      <c r="H15" s="106"/>
      <c r="I15" s="106"/>
      <c r="J15" s="106"/>
      <c r="K15" s="106"/>
    </row>
    <row r="16" ht="16" customHeight="1" spans="1:11">
      <c r="A16" s="99" t="s">
        <v>179</v>
      </c>
      <c r="B16" s="101" t="s">
        <v>180</v>
      </c>
      <c r="C16" s="101"/>
      <c r="D16" s="101"/>
      <c r="E16" s="101"/>
      <c r="F16" s="101"/>
      <c r="G16" s="101"/>
      <c r="H16" s="101"/>
      <c r="I16" s="101"/>
      <c r="J16" s="101"/>
      <c r="K16" s="101"/>
    </row>
    <row r="17" ht="16" customHeight="1" spans="1:11">
      <c r="A17" s="99" t="s">
        <v>181</v>
      </c>
      <c r="B17" s="101" t="s">
        <v>182</v>
      </c>
      <c r="C17" s="101"/>
      <c r="D17" s="101"/>
      <c r="E17" s="101"/>
      <c r="F17" s="101"/>
      <c r="G17" s="101"/>
      <c r="H17" s="101"/>
      <c r="I17" s="101"/>
      <c r="J17" s="101"/>
      <c r="K17" s="101"/>
    </row>
    <row r="18" ht="16" customHeight="1" spans="1:11">
      <c r="A18" s="99" t="s">
        <v>183</v>
      </c>
      <c r="B18" s="101" t="s">
        <v>184</v>
      </c>
      <c r="C18" s="101"/>
      <c r="D18" s="101"/>
      <c r="E18" s="101"/>
      <c r="F18" s="101"/>
      <c r="G18" s="101"/>
      <c r="H18" s="101"/>
      <c r="I18" s="101"/>
      <c r="J18" s="101"/>
      <c r="K18" s="101"/>
    </row>
    <row r="19" ht="16" customHeight="1" spans="1:11">
      <c r="A19" s="99" t="s">
        <v>185</v>
      </c>
      <c r="B19" s="107" t="s">
        <v>166</v>
      </c>
      <c r="C19" s="108"/>
      <c r="D19" s="108"/>
      <c r="E19" s="108"/>
      <c r="F19" s="108"/>
      <c r="G19" s="109"/>
      <c r="H19" s="110" t="s">
        <v>186</v>
      </c>
      <c r="I19" s="110"/>
      <c r="J19" s="110"/>
      <c r="K19" s="110"/>
    </row>
    <row r="20" ht="16" customHeight="1" spans="1:11">
      <c r="A20" s="99" t="s">
        <v>187</v>
      </c>
      <c r="B20" s="106" t="s">
        <v>186</v>
      </c>
      <c r="C20" s="106"/>
      <c r="D20" s="106"/>
      <c r="E20" s="106"/>
      <c r="F20" s="106"/>
      <c r="G20" s="106"/>
      <c r="H20" s="106"/>
      <c r="I20" s="106"/>
      <c r="J20" s="106"/>
      <c r="K20" s="106"/>
    </row>
    <row r="21" ht="30" customHeight="1" spans="1:11">
      <c r="A21" s="111" t="s">
        <v>188</v>
      </c>
      <c r="B21" s="112">
        <v>1</v>
      </c>
      <c r="C21" s="112">
        <v>200000</v>
      </c>
      <c r="D21" s="112">
        <v>10000</v>
      </c>
      <c r="E21" s="113" t="s">
        <v>189</v>
      </c>
      <c r="F21" s="112">
        <v>500000</v>
      </c>
      <c r="G21" s="112">
        <v>1</v>
      </c>
      <c r="H21" s="112">
        <v>1</v>
      </c>
      <c r="I21" s="112">
        <v>1</v>
      </c>
      <c r="J21" s="112">
        <v>10000</v>
      </c>
      <c r="K21" s="113" t="s">
        <v>189</v>
      </c>
    </row>
    <row r="22" ht="16" customHeight="1" spans="1:11">
      <c r="A22" s="111" t="s">
        <v>190</v>
      </c>
      <c r="B22" s="82">
        <v>1</v>
      </c>
      <c r="C22" s="82">
        <v>10000</v>
      </c>
      <c r="D22" s="82">
        <v>1</v>
      </c>
      <c r="E22" s="82">
        <v>10000</v>
      </c>
      <c r="F22" s="82">
        <v>10000</v>
      </c>
      <c r="G22" s="82">
        <v>1</v>
      </c>
      <c r="H22" s="82">
        <v>1</v>
      </c>
      <c r="I22" s="82">
        <v>1</v>
      </c>
      <c r="J22" s="82">
        <v>1</v>
      </c>
      <c r="K22" s="82">
        <v>10000</v>
      </c>
    </row>
    <row r="23" ht="16" customHeight="1" spans="1:11">
      <c r="A23" s="99" t="s">
        <v>191</v>
      </c>
      <c r="B23" s="114">
        <v>1</v>
      </c>
      <c r="C23" s="114">
        <v>10000</v>
      </c>
      <c r="D23" s="114">
        <v>1</v>
      </c>
      <c r="E23" s="114">
        <v>10000</v>
      </c>
      <c r="F23" s="114">
        <v>10000</v>
      </c>
      <c r="G23" s="114">
        <v>1</v>
      </c>
      <c r="H23" s="114">
        <v>1</v>
      </c>
      <c r="I23" s="114">
        <v>1</v>
      </c>
      <c r="J23" s="114">
        <v>1</v>
      </c>
      <c r="K23" s="114">
        <v>10000</v>
      </c>
    </row>
    <row r="24" customFormat="1" ht="16" customHeight="1" spans="1:11">
      <c r="A24" s="115" t="s">
        <v>192</v>
      </c>
      <c r="B24" s="116" t="s">
        <v>193</v>
      </c>
      <c r="C24" s="116"/>
      <c r="D24" s="117"/>
      <c r="E24" s="117"/>
      <c r="F24" s="117"/>
      <c r="G24" s="117"/>
      <c r="H24" s="117"/>
      <c r="I24" s="117"/>
      <c r="J24" s="117"/>
      <c r="K24" s="117"/>
    </row>
    <row r="25" customFormat="1" ht="16" customHeight="1" spans="1:11">
      <c r="A25" s="99" t="s">
        <v>194</v>
      </c>
      <c r="B25" s="118">
        <f>产品要素表!C10</f>
        <v>44188</v>
      </c>
      <c r="C25" s="118">
        <v>44979</v>
      </c>
      <c r="D25" s="119">
        <f>G25</f>
        <v>46114</v>
      </c>
      <c r="E25" s="120">
        <v>45350</v>
      </c>
      <c r="F25" s="121"/>
      <c r="G25" s="119">
        <f>产品要素表!E41</f>
        <v>46114</v>
      </c>
      <c r="H25" s="122">
        <f>E25</f>
        <v>45350</v>
      </c>
      <c r="I25" s="122">
        <v>45726</v>
      </c>
      <c r="J25" s="119">
        <f>G25</f>
        <v>46114</v>
      </c>
      <c r="K25" s="119"/>
    </row>
    <row r="26" customFormat="1" ht="16" customHeight="1" spans="1:11">
      <c r="A26" s="99" t="s">
        <v>195</v>
      </c>
      <c r="B26" s="118">
        <f>产品要素表!C11</f>
        <v>44194</v>
      </c>
      <c r="C26" s="118">
        <v>44985</v>
      </c>
      <c r="D26" s="123">
        <f>G26</f>
        <v>46125</v>
      </c>
      <c r="E26" s="120">
        <v>45356</v>
      </c>
      <c r="F26" s="121">
        <f>E26</f>
        <v>45356</v>
      </c>
      <c r="G26" s="123">
        <f>产品要素表!E43</f>
        <v>46125</v>
      </c>
      <c r="H26" s="118">
        <f>E26</f>
        <v>45356</v>
      </c>
      <c r="I26" s="118">
        <v>45734</v>
      </c>
      <c r="J26" s="123">
        <f>G26</f>
        <v>46125</v>
      </c>
      <c r="K26" s="123"/>
    </row>
    <row r="27" customFormat="1" ht="16" customHeight="1" spans="1:11">
      <c r="A27" s="99" t="s">
        <v>196</v>
      </c>
      <c r="B27" s="118">
        <f>产品要素表!C12</f>
        <v>44195</v>
      </c>
      <c r="C27" s="118">
        <f>C26+1</f>
        <v>44986</v>
      </c>
      <c r="D27" s="123">
        <f>G27</f>
        <v>46126</v>
      </c>
      <c r="E27" s="120">
        <f>E26+1</f>
        <v>45357</v>
      </c>
      <c r="F27" s="121">
        <f>E27</f>
        <v>45357</v>
      </c>
      <c r="G27" s="123">
        <f>产品要素表!G41</f>
        <v>46126</v>
      </c>
      <c r="H27" s="118">
        <f>E27</f>
        <v>45357</v>
      </c>
      <c r="I27" s="118">
        <f>I26+1</f>
        <v>45735</v>
      </c>
      <c r="J27" s="123">
        <f>G27</f>
        <v>46126</v>
      </c>
      <c r="K27" s="123"/>
    </row>
    <row r="28" customFormat="1" ht="16" customHeight="1" spans="1:11">
      <c r="A28" s="99" t="s">
        <v>26</v>
      </c>
      <c r="B28" s="118">
        <f>B27+1</f>
        <v>44196</v>
      </c>
      <c r="C28" s="118">
        <f>C27+1</f>
        <v>44987</v>
      </c>
      <c r="D28" s="124">
        <f>G28</f>
        <v>46127</v>
      </c>
      <c r="E28" s="120">
        <f>E27+1</f>
        <v>45358</v>
      </c>
      <c r="F28" s="121">
        <f>E28</f>
        <v>45358</v>
      </c>
      <c r="G28" s="124">
        <f>G27+1</f>
        <v>46127</v>
      </c>
      <c r="H28" s="125">
        <f>E28</f>
        <v>45358</v>
      </c>
      <c r="I28" s="125">
        <f>I27+1</f>
        <v>45736</v>
      </c>
      <c r="J28" s="124">
        <f>G28</f>
        <v>46127</v>
      </c>
      <c r="K28" s="124"/>
    </row>
    <row r="29" customFormat="1" ht="16" customHeight="1" spans="1:11">
      <c r="A29" s="99" t="s">
        <v>197</v>
      </c>
      <c r="B29" s="126">
        <f>产品要素表!C14</f>
        <v>47847</v>
      </c>
      <c r="C29" s="126"/>
      <c r="D29" s="126"/>
      <c r="E29" s="126"/>
      <c r="F29" s="126"/>
      <c r="G29" s="126"/>
      <c r="H29" s="126"/>
      <c r="I29" s="126"/>
      <c r="J29" s="126"/>
      <c r="K29" s="126"/>
    </row>
    <row r="30" ht="16" customHeight="1" spans="1:11">
      <c r="A30" s="111" t="s">
        <v>198</v>
      </c>
      <c r="B30" s="82">
        <v>10000000000</v>
      </c>
      <c r="C30" s="82"/>
      <c r="D30" s="82"/>
      <c r="E30" s="82"/>
      <c r="F30" s="82"/>
      <c r="G30" s="82"/>
      <c r="H30" s="82"/>
      <c r="I30" s="82"/>
      <c r="J30" s="82"/>
      <c r="K30" s="82"/>
    </row>
    <row r="31" s="87" customFormat="1" ht="16" customHeight="1" spans="1:11">
      <c r="A31" s="111" t="s">
        <v>199</v>
      </c>
      <c r="B31" s="127" t="s">
        <v>200</v>
      </c>
      <c r="C31" s="127"/>
      <c r="D31" s="127"/>
      <c r="E31" s="127"/>
      <c r="F31" s="127"/>
      <c r="G31" s="127"/>
      <c r="H31" s="127"/>
      <c r="I31" s="127"/>
      <c r="J31" s="127"/>
      <c r="K31" s="127"/>
    </row>
    <row r="32" s="87" customFormat="1" ht="16" customHeight="1" spans="1:11">
      <c r="A32" s="111" t="s">
        <v>17</v>
      </c>
      <c r="B32" s="6" t="s">
        <v>201</v>
      </c>
      <c r="C32" s="6"/>
      <c r="D32" s="6"/>
      <c r="E32" s="6"/>
      <c r="F32" s="6"/>
      <c r="G32" s="6"/>
      <c r="H32" s="6"/>
      <c r="I32" s="6"/>
      <c r="J32" s="6"/>
      <c r="K32" s="6"/>
    </row>
    <row r="33" s="88" customFormat="1" ht="36" customHeight="1" spans="1:11">
      <c r="A33" s="115" t="s">
        <v>202</v>
      </c>
      <c r="B33" s="128" t="s">
        <v>203</v>
      </c>
      <c r="C33" s="128"/>
      <c r="D33" s="128"/>
      <c r="E33" s="128" t="s">
        <v>204</v>
      </c>
      <c r="F33" s="128" t="s">
        <v>203</v>
      </c>
      <c r="G33" s="128"/>
      <c r="H33" s="128"/>
      <c r="I33" s="128"/>
      <c r="J33" s="128"/>
      <c r="K33" s="128"/>
    </row>
    <row r="34" customFormat="1" ht="16" customHeight="1" spans="1:11">
      <c r="A34" s="111" t="s">
        <v>205</v>
      </c>
      <c r="B34" s="129" t="s">
        <v>206</v>
      </c>
      <c r="C34" s="129"/>
      <c r="D34" s="129"/>
      <c r="E34" s="129"/>
      <c r="F34" s="129"/>
      <c r="G34" s="129"/>
      <c r="H34" s="129"/>
      <c r="I34" s="129"/>
      <c r="J34" s="129"/>
      <c r="K34" s="129"/>
    </row>
    <row r="35" ht="16" customHeight="1" spans="1:11">
      <c r="A35" s="111" t="s">
        <v>207</v>
      </c>
      <c r="B35" s="119" t="str">
        <f>TEXT(产品要素表!G41,"yyyy/mm/dd")&amp;"  "&amp;TEXT(产品要素表!G44,"yyyy/mm/dd")</f>
        <v>2026/04/14  2027/05/07</v>
      </c>
      <c r="C35" s="119"/>
      <c r="D35" s="119" t="str">
        <f>TEXT(产品要素表!G44,"yyyy/mm/dd")</f>
        <v>2027/05/07</v>
      </c>
      <c r="E35" s="119" t="str">
        <f>B35</f>
        <v>2026/04/14  2027/05/07</v>
      </c>
      <c r="F35" s="119"/>
      <c r="G35" s="119" t="str">
        <f>D35</f>
        <v>2027/05/07</v>
      </c>
      <c r="H35" s="119" t="str">
        <f>E35</f>
        <v>2026/04/14  2027/05/07</v>
      </c>
      <c r="I35" s="119"/>
      <c r="J35" s="119" t="str">
        <f>G35</f>
        <v>2027/05/07</v>
      </c>
      <c r="K35" s="119"/>
    </row>
    <row r="36" ht="16" customHeight="1" spans="1:11">
      <c r="A36" s="111" t="s">
        <v>208</v>
      </c>
      <c r="B36" s="123" t="str">
        <f>B35</f>
        <v>2026/04/14  2027/05/07</v>
      </c>
      <c r="C36" s="123"/>
      <c r="D36" s="123" t="str">
        <f>D35</f>
        <v>2027/05/07</v>
      </c>
      <c r="E36" s="123" t="str">
        <f>B36</f>
        <v>2026/04/14  2027/05/07</v>
      </c>
      <c r="F36" s="123"/>
      <c r="G36" s="123" t="str">
        <f>D36</f>
        <v>2027/05/07</v>
      </c>
      <c r="H36" s="119" t="str">
        <f>E36</f>
        <v>2026/04/14  2027/05/07</v>
      </c>
      <c r="I36" s="119" t="str">
        <f>E36</f>
        <v>2026/04/14  2027/05/07</v>
      </c>
      <c r="J36" s="123" t="str">
        <f>G36</f>
        <v>2027/05/07</v>
      </c>
      <c r="K36" s="123"/>
    </row>
    <row r="37" ht="16" customHeight="1" spans="1:11">
      <c r="A37" s="111" t="s">
        <v>209</v>
      </c>
      <c r="B37" s="123" t="str">
        <f>B35</f>
        <v>2026/04/14  2027/05/07</v>
      </c>
      <c r="C37" s="123"/>
      <c r="D37" s="123" t="str">
        <f>D36</f>
        <v>2027/05/07</v>
      </c>
      <c r="E37" s="123" t="str">
        <f>B37</f>
        <v>2026/04/14  2027/05/07</v>
      </c>
      <c r="F37" s="123"/>
      <c r="G37" s="123" t="str">
        <f>D37</f>
        <v>2027/05/07</v>
      </c>
      <c r="H37" s="119" t="str">
        <f>E37</f>
        <v>2026/04/14  2027/05/07</v>
      </c>
      <c r="I37" s="119" t="str">
        <f>E37</f>
        <v>2026/04/14  2027/05/07</v>
      </c>
      <c r="J37" s="123" t="str">
        <f>G37</f>
        <v>2027/05/07</v>
      </c>
      <c r="K37" s="123"/>
    </row>
    <row r="38" ht="15" spans="1:9">
      <c r="A38" s="86"/>
      <c r="B38" s="130"/>
      <c r="C38" s="130"/>
      <c r="D38" s="130"/>
      <c r="E38" s="130"/>
      <c r="F38" s="130"/>
      <c r="G38" s="130"/>
      <c r="H38" s="130"/>
      <c r="I38" s="130"/>
    </row>
    <row r="39" ht="15.75" spans="1:9">
      <c r="A39" s="131"/>
      <c r="B39" s="131"/>
      <c r="C39" s="130"/>
      <c r="D39" s="130"/>
      <c r="E39" s="130"/>
      <c r="F39" s="130"/>
      <c r="G39" s="130"/>
      <c r="H39" s="130"/>
      <c r="I39" s="130"/>
    </row>
    <row r="40" ht="15" spans="8:9">
      <c r="H40" s="130"/>
      <c r="I40" s="130"/>
    </row>
    <row r="41" ht="15" spans="1:9">
      <c r="A41" s="132"/>
      <c r="B41" s="132"/>
      <c r="C41" s="130"/>
      <c r="D41" s="130"/>
      <c r="E41" s="130"/>
      <c r="F41" s="130"/>
      <c r="G41" s="130"/>
      <c r="H41" s="130"/>
      <c r="I41" s="130"/>
    </row>
    <row r="42" ht="15" spans="1:9">
      <c r="A42" s="133"/>
      <c r="B42" s="132"/>
      <c r="C42" s="130"/>
      <c r="D42" s="130"/>
      <c r="E42" s="130"/>
      <c r="F42" s="130"/>
      <c r="G42" s="130"/>
      <c r="H42" s="130"/>
      <c r="I42" s="130"/>
    </row>
  </sheetData>
  <mergeCells count="44">
    <mergeCell ref="B5:K5"/>
    <mergeCell ref="B7:K7"/>
    <mergeCell ref="B8:K8"/>
    <mergeCell ref="B9:K9"/>
    <mergeCell ref="B10:K10"/>
    <mergeCell ref="B11:K11"/>
    <mergeCell ref="B12:K12"/>
    <mergeCell ref="B13:K13"/>
    <mergeCell ref="B14:K14"/>
    <mergeCell ref="B15:K15"/>
    <mergeCell ref="B16:K16"/>
    <mergeCell ref="B17:K17"/>
    <mergeCell ref="B18:K18"/>
    <mergeCell ref="B19:G19"/>
    <mergeCell ref="H19:K19"/>
    <mergeCell ref="B20:K20"/>
    <mergeCell ref="B24:K24"/>
    <mergeCell ref="E25:F25"/>
    <mergeCell ref="J25:K25"/>
    <mergeCell ref="E26:F26"/>
    <mergeCell ref="J26:K26"/>
    <mergeCell ref="E27:F27"/>
    <mergeCell ref="J27:K27"/>
    <mergeCell ref="E28:F28"/>
    <mergeCell ref="J28:K28"/>
    <mergeCell ref="B29:K29"/>
    <mergeCell ref="B30:K30"/>
    <mergeCell ref="B31:K31"/>
    <mergeCell ref="B32:K32"/>
    <mergeCell ref="B33:D33"/>
    <mergeCell ref="F33:K33"/>
    <mergeCell ref="B34:K34"/>
    <mergeCell ref="B35:C35"/>
    <mergeCell ref="E35:F35"/>
    <mergeCell ref="H35:I35"/>
    <mergeCell ref="J35:K35"/>
    <mergeCell ref="B36:C36"/>
    <mergeCell ref="E36:F36"/>
    <mergeCell ref="H36:I36"/>
    <mergeCell ref="J36:K36"/>
    <mergeCell ref="B37:C37"/>
    <mergeCell ref="E37:F37"/>
    <mergeCell ref="H37:I37"/>
    <mergeCell ref="J37:K37"/>
  </mergeCells>
  <pageMargins left="0.196527777777778" right="0.196527777777778" top="0.708333333333333" bottom="0.75" header="0.3" footer="0.3"/>
  <pageSetup paperSize="9" scale="47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65"/>
  <sheetViews>
    <sheetView zoomScale="115" zoomScaleNormal="115" workbookViewId="0">
      <selection activeCell="F66" sqref="F66"/>
    </sheetView>
  </sheetViews>
  <sheetFormatPr defaultColWidth="9" defaultRowHeight="13.5"/>
  <cols>
    <col min="1" max="1" width="25.2833333333333" customWidth="1"/>
    <col min="2" max="2" width="22.7083333333333" customWidth="1"/>
    <col min="3" max="3" width="22.5833333333333" customWidth="1"/>
    <col min="4" max="4" width="22.8166666666667" customWidth="1"/>
    <col min="5" max="5" width="23.6833333333333" customWidth="1"/>
    <col min="6" max="6" width="22.3916666666667" customWidth="1"/>
    <col min="7" max="7" width="22.75" customWidth="1"/>
    <col min="8" max="8" width="23.0333333333333" customWidth="1"/>
    <col min="9" max="9" width="23.1583333333333" customWidth="1"/>
    <col min="10" max="10" width="23.9083333333333" customWidth="1"/>
  </cols>
  <sheetData>
    <row r="1" spans="1:10">
      <c r="A1" s="24" t="s">
        <v>210</v>
      </c>
      <c r="B1" s="25" t="str">
        <f>产品要素表!C2</f>
        <v>苏银理财恒源1年定开2012期</v>
      </c>
      <c r="C1" s="24" t="s">
        <v>211</v>
      </c>
      <c r="D1" s="26">
        <f>COUNTA(B5:AB5)</f>
        <v>9</v>
      </c>
      <c r="E1" s="25" t="s">
        <v>161</v>
      </c>
      <c r="F1" s="25"/>
      <c r="G1" s="25"/>
      <c r="H1" s="27"/>
      <c r="I1" s="27"/>
      <c r="J1" s="80" t="s">
        <v>4</v>
      </c>
    </row>
    <row r="2" spans="1:10">
      <c r="A2" s="28" t="s">
        <v>212</v>
      </c>
      <c r="B2" s="28"/>
      <c r="C2" s="28"/>
      <c r="D2" s="28"/>
      <c r="E2" s="28"/>
      <c r="F2" s="28"/>
      <c r="G2" s="28"/>
      <c r="H2" s="28"/>
      <c r="I2" s="28"/>
      <c r="J2" s="28"/>
    </row>
    <row r="3" spans="1:10">
      <c r="A3" s="29" t="s">
        <v>213</v>
      </c>
      <c r="B3" s="30" t="s">
        <v>214</v>
      </c>
      <c r="C3" s="30"/>
      <c r="D3" s="30"/>
      <c r="E3" s="30"/>
      <c r="F3" s="30"/>
      <c r="G3" s="30"/>
      <c r="H3" s="30"/>
      <c r="I3" s="30"/>
      <c r="J3" s="30"/>
    </row>
    <row r="4" spans="1:10">
      <c r="A4" s="29" t="s">
        <v>215</v>
      </c>
      <c r="B4" s="31" t="str">
        <f>产品要素表!E23</f>
        <v>J03132</v>
      </c>
      <c r="C4" s="31" t="str">
        <f>产品要素表!E24</f>
        <v>J02279</v>
      </c>
      <c r="D4" s="31" t="str">
        <f>产品要素表!E26</f>
        <v>J03854</v>
      </c>
      <c r="E4" s="31" t="str">
        <f>产品要素表!E27</f>
        <v>J16444</v>
      </c>
      <c r="F4" s="31" t="str">
        <f>产品要素表!E28</f>
        <v>J16445</v>
      </c>
      <c r="G4" s="32" t="str">
        <f>产品要素表!E31</f>
        <v>J03135</v>
      </c>
      <c r="H4" s="32" t="str">
        <f>产品要素表!E32</f>
        <v>J16447</v>
      </c>
      <c r="I4" s="32" t="str">
        <f>产品要素表!E33</f>
        <v>J16448</v>
      </c>
      <c r="J4" s="32" t="str">
        <f>产品要素表!E34</f>
        <v>J03855</v>
      </c>
    </row>
    <row r="5" ht="43" customHeight="1" spans="1:10">
      <c r="A5" s="33" t="s">
        <v>216</v>
      </c>
      <c r="B5" s="34" t="str">
        <f>产品要素表!B23</f>
        <v>苏银理财恒源1年定开2012期F</v>
      </c>
      <c r="C5" s="34" t="str">
        <f>产品要素表!B24</f>
        <v>苏银理财恒源1年定开2012期G</v>
      </c>
      <c r="D5" s="34" t="str">
        <f>产品要素表!B26</f>
        <v>苏银理财恒源1年定开2012期P</v>
      </c>
      <c r="E5" s="34" t="str">
        <f>产品要素表!B27</f>
        <v>苏银理财恒源1年定开2012期GS</v>
      </c>
      <c r="F5" s="34" t="str">
        <f>产品要素表!B28</f>
        <v>苏银理财恒源1年定开2012期U</v>
      </c>
      <c r="G5" s="34" t="str">
        <f>产品要素表!B31</f>
        <v>苏银理财恒源1年定开2012期ZF（自动赎回）</v>
      </c>
      <c r="H5" s="34" t="str">
        <f>产品要素表!B32</f>
        <v>苏银理财恒源1年定开2012期ZJ（自动赎回）</v>
      </c>
      <c r="I5" s="34" t="str">
        <f>产品要素表!B33</f>
        <v>苏银理财恒源1年定开2012期ZL（自动赎回）</v>
      </c>
      <c r="J5" s="34" t="str">
        <f>产品要素表!B34</f>
        <v>苏银理财恒源1年定开2012期ZN（自动赎回）</v>
      </c>
    </row>
    <row r="6" ht="46" customHeight="1" spans="1:10">
      <c r="A6" s="29" t="s">
        <v>163</v>
      </c>
      <c r="B6" s="35" t="str">
        <f>RIGHT(B5,LEN(B5)-FIND("财",B5))</f>
        <v>恒源1年定开2012期F</v>
      </c>
      <c r="C6" s="35" t="str">
        <f>RIGHT(C5,LEN(C5)-FIND("财",C5))</f>
        <v>恒源1年定开2012期G</v>
      </c>
      <c r="D6" s="35" t="str">
        <f>RIGHT(D5,LEN(D5)-FIND("财",D5))</f>
        <v>恒源1年定开2012期P</v>
      </c>
      <c r="E6" s="35" t="str">
        <f>RIGHT(E5,LEN(E5)-FIND("财",E5))</f>
        <v>恒源1年定开2012期GS</v>
      </c>
      <c r="F6" s="35" t="str">
        <f>RIGHT(F5,LEN(F5)-FIND("财",F5))</f>
        <v>恒源1年定开2012期U</v>
      </c>
      <c r="G6" s="36" t="str">
        <f t="shared" ref="G6:J6" si="0">MID(G5,5,FIND("（",G5)-5)</f>
        <v>恒源1年定开2012期ZF</v>
      </c>
      <c r="H6" s="36" t="str">
        <f t="shared" si="0"/>
        <v>恒源1年定开2012期ZJ</v>
      </c>
      <c r="I6" s="36" t="str">
        <f t="shared" si="0"/>
        <v>恒源1年定开2012期ZL</v>
      </c>
      <c r="J6" s="36" t="str">
        <f t="shared" si="0"/>
        <v>恒源1年定开2012期ZN</v>
      </c>
    </row>
    <row r="7" spans="1:10">
      <c r="A7" s="29" t="s">
        <v>217</v>
      </c>
      <c r="B7" s="31" t="s">
        <v>218</v>
      </c>
      <c r="C7" s="31"/>
      <c r="D7" s="31"/>
      <c r="E7" s="31"/>
      <c r="F7" s="31"/>
      <c r="G7" s="31"/>
      <c r="H7" s="31"/>
      <c r="I7" s="31"/>
      <c r="J7" s="31"/>
    </row>
    <row r="8" spans="1:10">
      <c r="A8" s="29" t="s">
        <v>219</v>
      </c>
      <c r="B8" s="31" t="s">
        <v>220</v>
      </c>
      <c r="C8" s="31"/>
      <c r="D8" s="31"/>
      <c r="E8" s="31"/>
      <c r="F8" s="31"/>
      <c r="G8" s="31"/>
      <c r="H8" s="31"/>
      <c r="I8" s="31"/>
      <c r="J8" s="31"/>
    </row>
    <row r="9" spans="1:10">
      <c r="A9" s="29" t="s">
        <v>221</v>
      </c>
      <c r="B9" s="31" t="s">
        <v>222</v>
      </c>
      <c r="C9" s="31"/>
      <c r="D9" s="31"/>
      <c r="E9" s="31"/>
      <c r="F9" s="31"/>
      <c r="G9" s="31"/>
      <c r="H9" s="31"/>
      <c r="I9" s="31"/>
      <c r="J9" s="31"/>
    </row>
    <row r="10" spans="1:10">
      <c r="A10" s="29" t="s">
        <v>223</v>
      </c>
      <c r="B10" s="31">
        <v>1</v>
      </c>
      <c r="C10" s="31"/>
      <c r="D10" s="31"/>
      <c r="E10" s="31"/>
      <c r="F10" s="31"/>
      <c r="G10" s="31"/>
      <c r="H10" s="31"/>
      <c r="I10" s="31"/>
      <c r="J10" s="31"/>
    </row>
    <row r="11" spans="1:10">
      <c r="A11" s="29" t="s">
        <v>224</v>
      </c>
      <c r="B11" s="31" t="s">
        <v>225</v>
      </c>
      <c r="C11" s="31"/>
      <c r="D11" s="31"/>
      <c r="E11" s="31"/>
      <c r="F11" s="31"/>
      <c r="G11" s="31"/>
      <c r="H11" s="31"/>
      <c r="I11" s="31"/>
      <c r="J11" s="31"/>
    </row>
    <row r="12" spans="1:10">
      <c r="A12" s="29" t="s">
        <v>164</v>
      </c>
      <c r="B12" s="31" t="s">
        <v>22</v>
      </c>
      <c r="C12" s="31"/>
      <c r="D12" s="31"/>
      <c r="E12" s="31"/>
      <c r="F12" s="31"/>
      <c r="G12" s="31"/>
      <c r="H12" s="31"/>
      <c r="I12" s="31"/>
      <c r="J12" s="31"/>
    </row>
    <row r="13" spans="1:10">
      <c r="A13" s="29" t="s">
        <v>226</v>
      </c>
      <c r="B13" s="31" t="s">
        <v>225</v>
      </c>
      <c r="C13" s="31"/>
      <c r="D13" s="31"/>
      <c r="E13" s="31"/>
      <c r="F13" s="31"/>
      <c r="G13" s="31"/>
      <c r="H13" s="31"/>
      <c r="I13" s="31"/>
      <c r="J13" s="31"/>
    </row>
    <row r="14" spans="1:10">
      <c r="A14" s="29" t="s">
        <v>227</v>
      </c>
      <c r="B14" s="31" t="s">
        <v>228</v>
      </c>
      <c r="C14" s="31"/>
      <c r="D14" s="31"/>
      <c r="E14" s="31"/>
      <c r="F14" s="31"/>
      <c r="G14" s="31"/>
      <c r="H14" s="31"/>
      <c r="I14" s="31"/>
      <c r="J14" s="31"/>
    </row>
    <row r="15" spans="1:10">
      <c r="A15" s="29" t="s">
        <v>229</v>
      </c>
      <c r="B15" s="31" t="s">
        <v>230</v>
      </c>
      <c r="C15" s="31"/>
      <c r="D15" s="31"/>
      <c r="E15" s="31"/>
      <c r="F15" s="31"/>
      <c r="G15" s="31"/>
      <c r="H15" s="31"/>
      <c r="I15" s="31"/>
      <c r="J15" s="31"/>
    </row>
    <row r="16" spans="1:10">
      <c r="A16" s="29" t="s">
        <v>231</v>
      </c>
      <c r="B16" s="37" t="str">
        <f>TEXT(产品要素表!$F67,"0.00%")&amp;"-"&amp;TEXT(产品要素表!$H67,"0.00%")</f>
        <v>2.45%-3.05%</v>
      </c>
      <c r="C16" s="37" t="str">
        <f>TEXT(产品要素表!$F68,"0.00%")&amp;"-"&amp;TEXT(产品要素表!$H68,"0.00%")</f>
        <v>2.48%-3.08%</v>
      </c>
      <c r="D16" s="37" t="str">
        <f>TEXT(产品要素表!$F70,"0.00%")&amp;"-"&amp;TEXT(产品要素表!$H70,"0.00%")</f>
        <v>2.65%-3.25%</v>
      </c>
      <c r="E16" s="37" t="str">
        <f>TEXT(产品要素表!$F71,"0.00%")&amp;"-"&amp;TEXT(产品要素表!$H71,"0.00%")</f>
        <v>2.55%-3.15%</v>
      </c>
      <c r="F16" s="37" t="str">
        <f>TEXT(产品要素表!$F72,"0.00%")&amp;"-"&amp;TEXT(产品要素表!$H72,"0.00%")</f>
        <v>2.45%-3.05%</v>
      </c>
      <c r="G16" s="37" t="str">
        <f>TEXT(产品要素表!$F75,"0.00%")&amp;"-"&amp;TEXT(产品要素表!$H75,"0.00%")</f>
        <v>2.45%-3.05%</v>
      </c>
      <c r="H16" s="37" t="str">
        <f>TEXT(产品要素表!$F76,"0.00%")&amp;"-"&amp;TEXT(产品要素表!$H76,"0.00%")</f>
        <v>2.70%-3.30%</v>
      </c>
      <c r="I16" s="37" t="str">
        <f>TEXT(产品要素表!$F77,"0.00%")&amp;"-"&amp;TEXT(产品要素表!$H77,"0.00%")</f>
        <v>2.60%-3.20%</v>
      </c>
      <c r="J16" s="37" t="str">
        <f>TEXT(产品要素表!$F78,"0.00%")&amp;"-"&amp;TEXT(产品要素表!$H78,"0.00%")</f>
        <v>2.55%-3.15%</v>
      </c>
    </row>
    <row r="17" spans="1:10">
      <c r="A17" s="29" t="s">
        <v>11</v>
      </c>
      <c r="B17" s="31" t="str">
        <f>产品要素表!C4</f>
        <v>Z7003121000082</v>
      </c>
      <c r="C17" s="31"/>
      <c r="D17" s="31"/>
      <c r="E17" s="31"/>
      <c r="F17" s="31"/>
      <c r="G17" s="31"/>
      <c r="H17" s="31"/>
      <c r="I17" s="31"/>
      <c r="J17" s="31"/>
    </row>
    <row r="18" spans="1:10">
      <c r="A18" s="29" t="s">
        <v>169</v>
      </c>
      <c r="B18" s="31" t="s">
        <v>232</v>
      </c>
      <c r="C18" s="31"/>
      <c r="D18" s="31"/>
      <c r="E18" s="31"/>
      <c r="F18" s="31"/>
      <c r="G18" s="31"/>
      <c r="H18" s="31"/>
      <c r="I18" s="31"/>
      <c r="J18" s="31"/>
    </row>
    <row r="19" spans="1:10">
      <c r="A19" s="29" t="s">
        <v>171</v>
      </c>
      <c r="B19" s="31" t="str">
        <f>产品要素表!C3</f>
        <v>JBCF2020RYM1212ZH</v>
      </c>
      <c r="C19" s="31"/>
      <c r="D19" s="31"/>
      <c r="E19" s="31"/>
      <c r="F19" s="31"/>
      <c r="G19" s="31"/>
      <c r="H19" s="31"/>
      <c r="I19" s="31"/>
      <c r="J19" s="31"/>
    </row>
    <row r="20" spans="1:10">
      <c r="A20" s="29" t="s">
        <v>172</v>
      </c>
      <c r="B20" s="31" t="s">
        <v>173</v>
      </c>
      <c r="C20" s="31"/>
      <c r="D20" s="31"/>
      <c r="E20" s="31"/>
      <c r="F20" s="31"/>
      <c r="G20" s="31"/>
      <c r="H20" s="31"/>
      <c r="I20" s="31"/>
      <c r="J20" s="31"/>
    </row>
    <row r="21" spans="1:10">
      <c r="A21" s="29" t="s">
        <v>174</v>
      </c>
      <c r="B21" s="31" t="s">
        <v>173</v>
      </c>
      <c r="C21" s="31"/>
      <c r="D21" s="31"/>
      <c r="E21" s="31"/>
      <c r="F21" s="31"/>
      <c r="G21" s="31"/>
      <c r="H21" s="31"/>
      <c r="I21" s="31"/>
      <c r="J21" s="31"/>
    </row>
    <row r="22" spans="1:10">
      <c r="A22" s="29" t="s">
        <v>175</v>
      </c>
      <c r="B22" s="31" t="s">
        <v>176</v>
      </c>
      <c r="C22" s="31"/>
      <c r="D22" s="31"/>
      <c r="E22" s="31"/>
      <c r="F22" s="31"/>
      <c r="G22" s="31"/>
      <c r="H22" s="31"/>
      <c r="I22" s="31"/>
      <c r="J22" s="31"/>
    </row>
    <row r="23" spans="1:10">
      <c r="A23" s="29" t="s">
        <v>233</v>
      </c>
      <c r="B23" s="31" t="s">
        <v>178</v>
      </c>
      <c r="C23" s="31"/>
      <c r="D23" s="31"/>
      <c r="E23" s="31"/>
      <c r="F23" s="31"/>
      <c r="G23" s="31"/>
      <c r="H23" s="31"/>
      <c r="I23" s="31"/>
      <c r="J23" s="31"/>
    </row>
    <row r="24" spans="1:10">
      <c r="A24" s="29" t="s">
        <v>179</v>
      </c>
      <c r="B24" s="31" t="s">
        <v>180</v>
      </c>
      <c r="C24" s="31"/>
      <c r="D24" s="31"/>
      <c r="E24" s="31"/>
      <c r="F24" s="31"/>
      <c r="G24" s="31"/>
      <c r="H24" s="31"/>
      <c r="I24" s="31"/>
      <c r="J24" s="31"/>
    </row>
    <row r="25" spans="1:10">
      <c r="A25" s="29" t="s">
        <v>181</v>
      </c>
      <c r="B25" s="31" t="s">
        <v>182</v>
      </c>
      <c r="C25" s="31"/>
      <c r="D25" s="31"/>
      <c r="E25" s="31"/>
      <c r="F25" s="31"/>
      <c r="G25" s="31"/>
      <c r="H25" s="31"/>
      <c r="I25" s="31"/>
      <c r="J25" s="31"/>
    </row>
    <row r="26" spans="1:10">
      <c r="A26" s="29" t="s">
        <v>234</v>
      </c>
      <c r="B26" s="31" t="s">
        <v>235</v>
      </c>
      <c r="C26" s="31"/>
      <c r="D26" s="31"/>
      <c r="E26" s="31"/>
      <c r="F26" s="31"/>
      <c r="G26" s="31"/>
      <c r="H26" s="31"/>
      <c r="I26" s="31"/>
      <c r="J26" s="31"/>
    </row>
    <row r="27" spans="1:10">
      <c r="A27" s="29" t="s">
        <v>236</v>
      </c>
      <c r="B27" s="31" t="s">
        <v>237</v>
      </c>
      <c r="C27" s="31"/>
      <c r="D27" s="31"/>
      <c r="E27" s="31"/>
      <c r="F27" s="31"/>
      <c r="G27" s="31"/>
      <c r="H27" s="31"/>
      <c r="I27" s="31"/>
      <c r="J27" s="31"/>
    </row>
    <row r="28" spans="1:10">
      <c r="A28" s="29" t="s">
        <v>238</v>
      </c>
      <c r="B28" s="31" t="s">
        <v>239</v>
      </c>
      <c r="C28" s="31"/>
      <c r="D28" s="31"/>
      <c r="E28" s="31"/>
      <c r="F28" s="31"/>
      <c r="G28" s="31"/>
      <c r="H28" s="31"/>
      <c r="I28" s="31"/>
      <c r="J28" s="31"/>
    </row>
    <row r="29" spans="1:10">
      <c r="A29" s="29" t="s">
        <v>185</v>
      </c>
      <c r="B29" s="38" t="s">
        <v>166</v>
      </c>
      <c r="C29" s="39"/>
      <c r="D29" s="39"/>
      <c r="E29" s="39"/>
      <c r="F29" s="40"/>
      <c r="G29" s="31" t="s">
        <v>186</v>
      </c>
      <c r="H29" s="31"/>
      <c r="I29" s="31"/>
      <c r="J29" s="31"/>
    </row>
    <row r="30" spans="1:10">
      <c r="A30" s="29" t="s">
        <v>240</v>
      </c>
      <c r="B30" s="41" t="s">
        <v>240</v>
      </c>
      <c r="C30" s="42"/>
      <c r="D30" s="42"/>
      <c r="E30" s="42"/>
      <c r="F30" s="43"/>
      <c r="G30" s="31" t="s">
        <v>241</v>
      </c>
      <c r="H30" s="31"/>
      <c r="I30" s="31"/>
      <c r="J30" s="31"/>
    </row>
    <row r="31" spans="1:10">
      <c r="A31" s="29" t="s">
        <v>242</v>
      </c>
      <c r="B31" s="31" t="s">
        <v>243</v>
      </c>
      <c r="C31" s="31"/>
      <c r="D31" s="31"/>
      <c r="E31" s="31"/>
      <c r="F31" s="31"/>
      <c r="G31" s="31"/>
      <c r="H31" s="31"/>
      <c r="I31" s="31"/>
      <c r="J31" s="31"/>
    </row>
    <row r="32" spans="1:10">
      <c r="A32" s="29" t="s">
        <v>244</v>
      </c>
      <c r="B32" s="31" t="s">
        <v>245</v>
      </c>
      <c r="C32" s="31"/>
      <c r="D32" s="31"/>
      <c r="E32" s="31"/>
      <c r="F32" s="31"/>
      <c r="G32" s="31"/>
      <c r="H32" s="31"/>
      <c r="I32" s="31"/>
      <c r="J32" s="31"/>
    </row>
    <row r="33" spans="1:10">
      <c r="A33" s="29" t="s">
        <v>187</v>
      </c>
      <c r="B33" s="31" t="s">
        <v>186</v>
      </c>
      <c r="C33" s="31"/>
      <c r="D33" s="31"/>
      <c r="E33" s="31"/>
      <c r="F33" s="31"/>
      <c r="G33" s="31"/>
      <c r="H33" s="31"/>
      <c r="I33" s="31"/>
      <c r="J33" s="31"/>
    </row>
    <row r="34" spans="1:10">
      <c r="A34" s="33" t="s">
        <v>246</v>
      </c>
      <c r="B34" s="31" t="s">
        <v>186</v>
      </c>
      <c r="C34" s="31"/>
      <c r="D34" s="31"/>
      <c r="E34" s="31"/>
      <c r="F34" s="31"/>
      <c r="G34" s="31"/>
      <c r="H34" s="31"/>
      <c r="I34" s="31"/>
      <c r="J34" s="31"/>
    </row>
    <row r="35" ht="20" customHeight="1" spans="1:10">
      <c r="A35" s="33" t="s">
        <v>247</v>
      </c>
      <c r="B35" s="34" t="s">
        <v>248</v>
      </c>
      <c r="C35" s="34"/>
      <c r="D35" s="35"/>
      <c r="E35" s="35"/>
      <c r="F35" s="35"/>
      <c r="G35" s="35"/>
      <c r="H35" s="35"/>
      <c r="I35" s="35"/>
      <c r="J35" s="35"/>
    </row>
    <row r="36" ht="28.5" spans="1:10">
      <c r="A36" s="33" t="s">
        <v>249</v>
      </c>
      <c r="B36" s="38">
        <v>1</v>
      </c>
      <c r="C36" s="44">
        <v>200000</v>
      </c>
      <c r="D36" s="41">
        <v>1</v>
      </c>
      <c r="E36" s="42"/>
      <c r="F36" s="42"/>
      <c r="G36" s="42"/>
      <c r="H36" s="43"/>
      <c r="I36" s="81" t="s">
        <v>189</v>
      </c>
      <c r="J36" s="31">
        <v>1</v>
      </c>
    </row>
    <row r="37" ht="16" customHeight="1" spans="1:10">
      <c r="A37" s="33" t="s">
        <v>250</v>
      </c>
      <c r="B37" s="38">
        <v>1</v>
      </c>
      <c r="C37" s="45">
        <v>10000</v>
      </c>
      <c r="D37" s="41">
        <v>1</v>
      </c>
      <c r="E37" s="42"/>
      <c r="F37" s="42"/>
      <c r="G37" s="42"/>
      <c r="H37" s="43"/>
      <c r="I37" s="82">
        <v>10000</v>
      </c>
      <c r="J37" s="31">
        <v>1</v>
      </c>
    </row>
    <row r="38" ht="15" spans="1:10">
      <c r="A38" s="33" t="s">
        <v>251</v>
      </c>
      <c r="B38" s="38">
        <v>1</v>
      </c>
      <c r="C38" s="46">
        <v>10000</v>
      </c>
      <c r="D38" s="41">
        <v>1</v>
      </c>
      <c r="E38" s="42"/>
      <c r="F38" s="42"/>
      <c r="G38" s="42"/>
      <c r="H38" s="43"/>
      <c r="I38" s="82">
        <v>10000</v>
      </c>
      <c r="J38" s="31">
        <v>1</v>
      </c>
    </row>
    <row r="39" spans="1:10">
      <c r="A39" s="33" t="s">
        <v>192</v>
      </c>
      <c r="B39" s="31" t="s">
        <v>193</v>
      </c>
      <c r="C39" s="31"/>
      <c r="D39" s="47"/>
      <c r="E39" s="47"/>
      <c r="F39" s="47"/>
      <c r="G39" s="47"/>
      <c r="H39" s="47"/>
      <c r="I39" s="47"/>
      <c r="J39" s="47"/>
    </row>
    <row r="40" spans="1:10">
      <c r="A40" s="29" t="s">
        <v>194</v>
      </c>
      <c r="B40" s="48">
        <f>'ABCDJZ ZA ZQ ZC ZK 份额'!E25</f>
        <v>45350</v>
      </c>
      <c r="C40" s="48">
        <f>'ABCDJZ ZA ZQ ZC ZK 份额'!C25</f>
        <v>44979</v>
      </c>
      <c r="D40" s="48">
        <f>'ABCDJZ ZA ZQ ZC ZK 份额'!I25</f>
        <v>45726</v>
      </c>
      <c r="E40" s="49">
        <f>产品要素表!E41</f>
        <v>46114</v>
      </c>
      <c r="F40" s="50"/>
      <c r="G40" s="48">
        <f>B40</f>
        <v>45350</v>
      </c>
      <c r="H40" s="49">
        <f>E40</f>
        <v>46114</v>
      </c>
      <c r="I40" s="50"/>
      <c r="J40" s="48">
        <f>'ABCDJZ ZA ZQ ZC ZK 份额'!I25</f>
        <v>45726</v>
      </c>
    </row>
    <row r="41" spans="1:10">
      <c r="A41" s="29" t="s">
        <v>195</v>
      </c>
      <c r="B41" s="48">
        <f>'ABCDJZ ZA ZQ ZC ZK 份额'!E26</f>
        <v>45356</v>
      </c>
      <c r="C41" s="48">
        <f>'ABCDJZ ZA ZQ ZC ZK 份额'!C26</f>
        <v>44985</v>
      </c>
      <c r="D41" s="48">
        <f>'ABCDJZ ZA ZQ ZC ZK 份额'!I26</f>
        <v>45734</v>
      </c>
      <c r="E41" s="49">
        <f>产品要素表!E43</f>
        <v>46125</v>
      </c>
      <c r="F41" s="50"/>
      <c r="G41" s="48">
        <f>B41</f>
        <v>45356</v>
      </c>
      <c r="H41" s="49">
        <f>E41</f>
        <v>46125</v>
      </c>
      <c r="I41" s="50"/>
      <c r="J41" s="48">
        <f>'ABCDJZ ZA ZQ ZC ZK 份额'!I26</f>
        <v>45734</v>
      </c>
    </row>
    <row r="42" spans="1:10">
      <c r="A42" s="29" t="s">
        <v>196</v>
      </c>
      <c r="B42" s="48">
        <f>'ABCDJZ ZA ZQ ZC ZK 份额'!E27</f>
        <v>45357</v>
      </c>
      <c r="C42" s="48">
        <f>'ABCDJZ ZA ZQ ZC ZK 份额'!C27</f>
        <v>44986</v>
      </c>
      <c r="D42" s="48">
        <f>'ABCDJZ ZA ZQ ZC ZK 份额'!I27</f>
        <v>45735</v>
      </c>
      <c r="E42" s="49">
        <f>产品要素表!G41</f>
        <v>46126</v>
      </c>
      <c r="F42" s="50"/>
      <c r="G42" s="48">
        <f>B42</f>
        <v>45357</v>
      </c>
      <c r="H42" s="49">
        <f>E42</f>
        <v>46126</v>
      </c>
      <c r="I42" s="50"/>
      <c r="J42" s="48">
        <f>J41+1</f>
        <v>45735</v>
      </c>
    </row>
    <row r="43" spans="1:10">
      <c r="A43" s="29" t="s">
        <v>252</v>
      </c>
      <c r="B43" s="48">
        <f>B42</f>
        <v>45357</v>
      </c>
      <c r="C43" s="48">
        <f>C42</f>
        <v>44986</v>
      </c>
      <c r="D43" s="48">
        <f>D42</f>
        <v>45735</v>
      </c>
      <c r="E43" s="49">
        <f>E42</f>
        <v>46126</v>
      </c>
      <c r="F43" s="50"/>
      <c r="G43" s="48">
        <f>B43</f>
        <v>45357</v>
      </c>
      <c r="H43" s="49">
        <f>E43</f>
        <v>46126</v>
      </c>
      <c r="I43" s="50"/>
      <c r="J43" s="48">
        <f>J42</f>
        <v>45735</v>
      </c>
    </row>
    <row r="44" spans="1:10">
      <c r="A44" s="29" t="s">
        <v>26</v>
      </c>
      <c r="B44" s="48">
        <f>'ABCDJZ ZA ZQ ZC ZK 份额'!E28</f>
        <v>45358</v>
      </c>
      <c r="C44" s="48">
        <f>'ABCDJZ ZA ZQ ZC ZK 份额'!C28</f>
        <v>44987</v>
      </c>
      <c r="D44" s="48">
        <f>'ABCDJZ ZA ZQ ZC ZK 份额'!I28</f>
        <v>45736</v>
      </c>
      <c r="E44" s="49">
        <f>E43+1</f>
        <v>46127</v>
      </c>
      <c r="F44" s="50"/>
      <c r="G44" s="48">
        <f>B44</f>
        <v>45358</v>
      </c>
      <c r="H44" s="49">
        <f>E44</f>
        <v>46127</v>
      </c>
      <c r="I44" s="50"/>
      <c r="J44" s="48">
        <f>J43+1</f>
        <v>45736</v>
      </c>
    </row>
    <row r="45" spans="1:10">
      <c r="A45" s="29" t="s">
        <v>253</v>
      </c>
      <c r="B45" s="51">
        <f>产品要素表!C14</f>
        <v>47847</v>
      </c>
      <c r="C45" s="51"/>
      <c r="D45" s="51"/>
      <c r="E45" s="51"/>
      <c r="F45" s="51"/>
      <c r="G45" s="51"/>
      <c r="H45" s="51"/>
      <c r="I45" s="51"/>
      <c r="J45" s="51"/>
    </row>
    <row r="46" spans="1:10">
      <c r="A46" s="29" t="s">
        <v>254</v>
      </c>
      <c r="B46" s="31" t="s">
        <v>255</v>
      </c>
      <c r="C46" s="31"/>
      <c r="D46" s="31"/>
      <c r="E46" s="31"/>
      <c r="F46" s="31"/>
      <c r="G46" s="31"/>
      <c r="H46" s="31"/>
      <c r="I46" s="31"/>
      <c r="J46" s="31"/>
    </row>
    <row r="47" spans="1:10">
      <c r="A47" s="29" t="s">
        <v>256</v>
      </c>
      <c r="B47" s="34">
        <v>10000000000</v>
      </c>
      <c r="C47" s="34"/>
      <c r="D47" s="34"/>
      <c r="E47" s="34"/>
      <c r="F47" s="34"/>
      <c r="G47" s="34"/>
      <c r="H47" s="34"/>
      <c r="I47" s="34"/>
      <c r="J47" s="34"/>
    </row>
    <row r="48" spans="1:10">
      <c r="A48" s="29" t="s">
        <v>257</v>
      </c>
      <c r="B48" s="31" t="s">
        <v>258</v>
      </c>
      <c r="C48" s="31"/>
      <c r="D48" s="31"/>
      <c r="E48" s="31"/>
      <c r="F48" s="31"/>
      <c r="G48" s="31"/>
      <c r="H48" s="31"/>
      <c r="I48" s="31"/>
      <c r="J48" s="31"/>
    </row>
    <row r="49" spans="1:10">
      <c r="A49" s="29" t="s">
        <v>259</v>
      </c>
      <c r="B49" s="31" t="s">
        <v>260</v>
      </c>
      <c r="C49" s="31"/>
      <c r="D49" s="31"/>
      <c r="E49" s="31"/>
      <c r="F49" s="31"/>
      <c r="G49" s="31"/>
      <c r="H49" s="31"/>
      <c r="I49" s="31"/>
      <c r="J49" s="31"/>
    </row>
    <row r="50" spans="1:10">
      <c r="A50" s="29" t="s">
        <v>261</v>
      </c>
      <c r="B50" s="31" t="s">
        <v>262</v>
      </c>
      <c r="C50" s="31"/>
      <c r="D50" s="31"/>
      <c r="E50" s="31"/>
      <c r="F50" s="31"/>
      <c r="G50" s="31"/>
      <c r="H50" s="31"/>
      <c r="I50" s="31"/>
      <c r="J50" s="31"/>
    </row>
    <row r="51" spans="1:10">
      <c r="A51" s="29" t="s">
        <v>263</v>
      </c>
      <c r="B51" s="31" t="s">
        <v>201</v>
      </c>
      <c r="C51" s="31"/>
      <c r="D51" s="31"/>
      <c r="E51" s="31"/>
      <c r="F51" s="31"/>
      <c r="G51" s="31"/>
      <c r="H51" s="31"/>
      <c r="I51" s="31"/>
      <c r="J51" s="31"/>
    </row>
    <row r="52" spans="1:10">
      <c r="A52" s="29" t="s">
        <v>264</v>
      </c>
      <c r="B52" s="31" t="s">
        <v>265</v>
      </c>
      <c r="C52" s="31"/>
      <c r="D52" s="31"/>
      <c r="E52" s="31"/>
      <c r="F52" s="31"/>
      <c r="G52" s="31"/>
      <c r="H52" s="31"/>
      <c r="I52" s="31"/>
      <c r="J52" s="31"/>
    </row>
    <row r="53" spans="1:10">
      <c r="A53" s="33" t="s">
        <v>202</v>
      </c>
      <c r="B53" s="52" t="s">
        <v>266</v>
      </c>
      <c r="C53" s="53"/>
      <c r="D53" s="53"/>
      <c r="E53" s="53"/>
      <c r="F53" s="53"/>
      <c r="G53" s="53"/>
      <c r="H53" s="53"/>
      <c r="I53" s="53"/>
      <c r="J53" s="83"/>
    </row>
    <row r="54" ht="16" customHeight="1" spans="1:10">
      <c r="A54" s="54" t="s">
        <v>165</v>
      </c>
      <c r="B54" s="36" t="s">
        <v>166</v>
      </c>
      <c r="C54" s="36"/>
      <c r="D54" s="36"/>
      <c r="E54" s="36"/>
      <c r="F54" s="36"/>
      <c r="G54" s="36"/>
      <c r="H54" s="36"/>
      <c r="I54" s="36"/>
      <c r="J54" s="36"/>
    </row>
    <row r="55" spans="1:10">
      <c r="A55" s="55" t="s">
        <v>267</v>
      </c>
      <c r="B55" s="55"/>
      <c r="C55" s="55"/>
      <c r="D55" s="55"/>
      <c r="E55" s="55"/>
      <c r="F55" s="55"/>
      <c r="G55" s="55"/>
      <c r="H55" s="55"/>
      <c r="I55" s="55"/>
      <c r="J55" s="55"/>
    </row>
    <row r="56" spans="1:10">
      <c r="A56" s="56" t="s">
        <v>268</v>
      </c>
      <c r="B56" s="57" t="str">
        <f>TEXT(产品要素表!G41,"yyyy/mm/dd")&amp;"  "&amp;TEXT(产品要素表!G44,"yyyy/mm/dd")</f>
        <v>2026/04/14  2027/05/07</v>
      </c>
      <c r="C56" s="57" t="str">
        <f>B56</f>
        <v>2026/04/14  2027/05/07</v>
      </c>
      <c r="D56" s="57"/>
      <c r="E56" s="58" t="str">
        <f>TEXT(产品要素表!G44,"yyyy/mm/dd")</f>
        <v>2027/05/07</v>
      </c>
      <c r="F56" s="59"/>
      <c r="G56" s="60" t="str">
        <f>C56</f>
        <v>2026/04/14  2027/05/07</v>
      </c>
      <c r="H56" s="60" t="str">
        <f>E56</f>
        <v>2027/05/07</v>
      </c>
      <c r="I56" s="59"/>
      <c r="J56" s="57" t="str">
        <f>G56</f>
        <v>2026/04/14  2027/05/07</v>
      </c>
    </row>
    <row r="57" ht="7" customHeight="1" spans="1:10">
      <c r="A57" s="61"/>
      <c r="B57" s="57"/>
      <c r="C57" s="57"/>
      <c r="D57" s="57"/>
      <c r="E57" s="62"/>
      <c r="F57" s="63"/>
      <c r="G57" s="64"/>
      <c r="H57" s="64"/>
      <c r="I57" s="63"/>
      <c r="J57" s="57"/>
    </row>
    <row r="58" spans="1:10">
      <c r="A58" s="55" t="s">
        <v>269</v>
      </c>
      <c r="B58" s="55"/>
      <c r="C58" s="55"/>
      <c r="D58" s="55"/>
      <c r="E58" s="65"/>
      <c r="F58" s="65"/>
      <c r="G58" s="65"/>
      <c r="H58" s="65"/>
      <c r="I58" s="65"/>
      <c r="J58" s="65"/>
    </row>
    <row r="59" spans="1:10">
      <c r="A59" s="66" t="s">
        <v>270</v>
      </c>
      <c r="B59" s="57" t="str">
        <f>B56</f>
        <v>2026/04/14  2027/05/07</v>
      </c>
      <c r="C59" s="57" t="str">
        <f>C56</f>
        <v>2026/04/14  2027/05/07</v>
      </c>
      <c r="D59" s="57"/>
      <c r="E59" s="58" t="str">
        <f>E56</f>
        <v>2027/05/07</v>
      </c>
      <c r="F59" s="59"/>
      <c r="G59" s="67" t="str">
        <f>G56</f>
        <v>2026/04/14  2027/05/07</v>
      </c>
      <c r="H59" s="60" t="str">
        <f>E59</f>
        <v>2027/05/07</v>
      </c>
      <c r="I59" s="59"/>
      <c r="J59" s="67" t="str">
        <f>G59</f>
        <v>2026/04/14  2027/05/07</v>
      </c>
    </row>
    <row r="60" ht="9" customHeight="1" spans="1:10">
      <c r="A60" s="61"/>
      <c r="B60" s="57"/>
      <c r="C60" s="57"/>
      <c r="D60" s="57"/>
      <c r="E60" s="62"/>
      <c r="F60" s="63"/>
      <c r="G60" s="68"/>
      <c r="H60" s="64"/>
      <c r="I60" s="63"/>
      <c r="J60" s="68"/>
    </row>
    <row r="61" spans="1:10">
      <c r="A61" s="55" t="s">
        <v>271</v>
      </c>
      <c r="B61" s="55"/>
      <c r="C61" s="65"/>
      <c r="D61" s="65"/>
      <c r="E61" s="65"/>
      <c r="F61" s="65"/>
      <c r="G61" s="65"/>
      <c r="H61" s="65"/>
      <c r="I61" s="65"/>
      <c r="J61" s="65"/>
    </row>
    <row r="62" spans="1:11">
      <c r="A62" s="69" t="s">
        <v>272</v>
      </c>
      <c r="B62" s="70" t="str">
        <f>TEXT(产品要素表!E41,"yyyy/mm/dd")&amp;"-"&amp;TEXT(产品要素表!E43,"yyyy/mm/dd")&amp;CHAR(10)&amp;TEXT(产品要素表!E44,"yyyy/mm/dd")&amp;"-"&amp;TEXT(产品要素表!E46,"yyyy/mm/dd")</f>
        <v>2026/04/02-2026/04/13
2027/04/23-2027/05/06</v>
      </c>
      <c r="C62" s="70" t="str">
        <f>B62</f>
        <v>2026/04/02-2026/04/13
2027/04/23-2027/05/06</v>
      </c>
      <c r="D62" s="70"/>
      <c r="E62" s="71" t="str">
        <f>TEXT(产品要素表!E44,"yyyy/mm/dd")&amp;"-"&amp;TEXT(产品要素表!E46,"yyyy/mm/dd")</f>
        <v>2027/04/23-2027/05/06</v>
      </c>
      <c r="F62" s="72"/>
      <c r="G62" s="73" t="str">
        <f>B62</f>
        <v>2026/04/02-2026/04/13
2027/04/23-2027/05/06</v>
      </c>
      <c r="H62" s="74" t="str">
        <f>E62</f>
        <v>2027/04/23-2027/05/06</v>
      </c>
      <c r="I62" s="72"/>
      <c r="J62" s="73" t="str">
        <f>G62</f>
        <v>2026/04/02-2026/04/13
2027/04/23-2027/05/06</v>
      </c>
      <c r="K62" s="84"/>
    </row>
    <row r="63" ht="21" customHeight="1" spans="1:10">
      <c r="A63" s="61"/>
      <c r="B63" s="70"/>
      <c r="C63" s="70"/>
      <c r="D63" s="70"/>
      <c r="E63" s="75"/>
      <c r="F63" s="76"/>
      <c r="G63" s="77"/>
      <c r="H63" s="78"/>
      <c r="I63" s="76"/>
      <c r="J63" s="77"/>
    </row>
    <row r="64" spans="1:10">
      <c r="A64" s="69" t="s">
        <v>273</v>
      </c>
      <c r="B64" s="70" t="str">
        <f>B62</f>
        <v>2026/04/02-2026/04/13
2027/04/23-2027/05/06</v>
      </c>
      <c r="C64" s="70" t="str">
        <f>C62</f>
        <v>2026/04/02-2026/04/13
2027/04/23-2027/05/06</v>
      </c>
      <c r="D64" s="70"/>
      <c r="E64" s="71" t="str">
        <f>E62</f>
        <v>2027/04/23-2027/05/06</v>
      </c>
      <c r="F64" s="72"/>
      <c r="G64" s="79" t="s">
        <v>241</v>
      </c>
      <c r="H64" s="79"/>
      <c r="I64" s="79"/>
      <c r="J64" s="79"/>
    </row>
    <row r="65" ht="21" customHeight="1" spans="1:10">
      <c r="A65" s="61"/>
      <c r="B65" s="70"/>
      <c r="C65" s="70"/>
      <c r="D65" s="70"/>
      <c r="E65" s="75"/>
      <c r="F65" s="76"/>
      <c r="G65" s="79"/>
      <c r="H65" s="79"/>
      <c r="I65" s="79"/>
      <c r="J65" s="79"/>
    </row>
  </sheetData>
  <mergeCells count="85">
    <mergeCell ref="A2:J2"/>
    <mergeCell ref="B3:J3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B29:F29"/>
    <mergeCell ref="G29:J29"/>
    <mergeCell ref="B30:F30"/>
    <mergeCell ref="G30:J30"/>
    <mergeCell ref="B31:J31"/>
    <mergeCell ref="B32:J32"/>
    <mergeCell ref="B33:J33"/>
    <mergeCell ref="B34:J34"/>
    <mergeCell ref="B35:J35"/>
    <mergeCell ref="D36:H36"/>
    <mergeCell ref="D37:H37"/>
    <mergeCell ref="D38:H38"/>
    <mergeCell ref="B39:J39"/>
    <mergeCell ref="E40:F40"/>
    <mergeCell ref="H40:I40"/>
    <mergeCell ref="E41:F41"/>
    <mergeCell ref="H41:I41"/>
    <mergeCell ref="E42:F42"/>
    <mergeCell ref="H42:I42"/>
    <mergeCell ref="E43:F43"/>
    <mergeCell ref="H43:I43"/>
    <mergeCell ref="E44:F44"/>
    <mergeCell ref="H44:I44"/>
    <mergeCell ref="B45:J45"/>
    <mergeCell ref="B46:J46"/>
    <mergeCell ref="B47:J47"/>
    <mergeCell ref="B48:J48"/>
    <mergeCell ref="B49:J49"/>
    <mergeCell ref="B50:J50"/>
    <mergeCell ref="B51:J51"/>
    <mergeCell ref="B52:J52"/>
    <mergeCell ref="B53:J53"/>
    <mergeCell ref="B54:J54"/>
    <mergeCell ref="A55:J55"/>
    <mergeCell ref="A58:J58"/>
    <mergeCell ref="A61:J61"/>
    <mergeCell ref="A56:A57"/>
    <mergeCell ref="A59:A60"/>
    <mergeCell ref="A62:A63"/>
    <mergeCell ref="A64:A65"/>
    <mergeCell ref="B56:B57"/>
    <mergeCell ref="B59:B60"/>
    <mergeCell ref="B62:B63"/>
    <mergeCell ref="B64:B65"/>
    <mergeCell ref="G56:G57"/>
    <mergeCell ref="G59:G60"/>
    <mergeCell ref="G62:G63"/>
    <mergeCell ref="J56:J57"/>
    <mergeCell ref="J59:J60"/>
    <mergeCell ref="J62:J63"/>
    <mergeCell ref="G64:J65"/>
    <mergeCell ref="H56:I57"/>
    <mergeCell ref="H59:I60"/>
    <mergeCell ref="H62:I63"/>
    <mergeCell ref="C56:D57"/>
    <mergeCell ref="E56:F57"/>
    <mergeCell ref="C59:D60"/>
    <mergeCell ref="E59:F60"/>
    <mergeCell ref="C62:D63"/>
    <mergeCell ref="E62:F63"/>
    <mergeCell ref="C64:D65"/>
    <mergeCell ref="E64:F65"/>
  </mergeCells>
  <pageMargins left="0.0388888888888889" right="0.0388888888888889" top="0.236111111111111" bottom="0.236111111111111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C16"/>
  <sheetViews>
    <sheetView zoomScale="130" zoomScaleNormal="130" workbookViewId="0">
      <selection activeCell="C17" sqref="C17"/>
    </sheetView>
  </sheetViews>
  <sheetFormatPr defaultColWidth="58.25" defaultRowHeight="13.5" outlineLevelCol="2"/>
  <cols>
    <col min="1" max="1" width="58.25" customWidth="1"/>
    <col min="2" max="2" width="74.0333333333333" customWidth="1"/>
    <col min="3" max="16384" width="58.25" customWidth="1"/>
  </cols>
  <sheetData>
    <row r="1" ht="25.5" spans="1:3">
      <c r="A1" s="13" t="s">
        <v>274</v>
      </c>
      <c r="B1" s="13"/>
      <c r="C1" s="14" t="s">
        <v>160</v>
      </c>
    </row>
    <row r="2" ht="25.5" spans="1:2">
      <c r="A2" s="15" t="s">
        <v>162</v>
      </c>
      <c r="B2" s="16" t="s">
        <v>275</v>
      </c>
    </row>
    <row r="3" ht="25.5" spans="1:2">
      <c r="A3" s="17" t="s">
        <v>215</v>
      </c>
      <c r="B3" s="18" t="s">
        <v>276</v>
      </c>
    </row>
    <row r="4" ht="25.5" spans="1:2">
      <c r="A4" s="19" t="s">
        <v>2</v>
      </c>
      <c r="B4" s="18" t="s">
        <v>277</v>
      </c>
    </row>
    <row r="5" ht="25.5" spans="1:2">
      <c r="A5" s="19" t="s">
        <v>177</v>
      </c>
      <c r="B5" s="18" t="s">
        <v>278</v>
      </c>
    </row>
    <row r="6" ht="26.25" spans="1:2">
      <c r="A6" s="20" t="s">
        <v>197</v>
      </c>
      <c r="B6" s="21">
        <v>46126</v>
      </c>
    </row>
    <row r="7" ht="76.5" spans="1:2">
      <c r="A7" s="22" t="s">
        <v>279</v>
      </c>
      <c r="B7" s="23" t="s">
        <v>280</v>
      </c>
    </row>
    <row r="8" ht="25.5" spans="1:2">
      <c r="A8" s="22" t="s">
        <v>209</v>
      </c>
      <c r="B8" s="23" t="s">
        <v>280</v>
      </c>
    </row>
    <row r="9" ht="25.5" spans="1:2">
      <c r="A9" s="22" t="s">
        <v>207</v>
      </c>
      <c r="B9" s="23" t="s">
        <v>280</v>
      </c>
    </row>
    <row r="10" ht="25.5" spans="1:2">
      <c r="A10" s="22" t="s">
        <v>281</v>
      </c>
      <c r="B10" s="23" t="s">
        <v>280</v>
      </c>
    </row>
    <row r="11" ht="25.5" spans="1:2">
      <c r="A11" s="22" t="s">
        <v>282</v>
      </c>
      <c r="B11" s="23" t="s">
        <v>283</v>
      </c>
    </row>
    <row r="12" ht="25.5" spans="1:2">
      <c r="A12" s="20" t="s">
        <v>284</v>
      </c>
      <c r="B12" s="23" t="s">
        <v>285</v>
      </c>
    </row>
    <row r="16" spans="3:3">
      <c r="C16" t="s">
        <v>4</v>
      </c>
    </row>
  </sheetData>
  <mergeCells count="1">
    <mergeCell ref="A1:B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76"/>
  <sheetViews>
    <sheetView tabSelected="1" zoomScale="115" zoomScaleNormal="115" topLeftCell="A115" workbookViewId="0">
      <selection activeCell="E141" sqref="E141"/>
    </sheetView>
  </sheetViews>
  <sheetFormatPr defaultColWidth="9" defaultRowHeight="13.5"/>
  <cols>
    <col min="1" max="1" width="9.99166666666667" style="1" customWidth="1"/>
    <col min="2" max="2" width="48.625" style="1" customWidth="1"/>
    <col min="3" max="4" width="18.25" style="1" customWidth="1"/>
    <col min="5" max="5" width="17.25" style="1" customWidth="1"/>
    <col min="6" max="6" width="17.125" style="1" customWidth="1"/>
    <col min="7" max="7" width="10.5416666666667" style="1" customWidth="1"/>
    <col min="8" max="8" width="7.93333333333333" style="1" customWidth="1"/>
    <col min="9" max="16384" width="9" style="1"/>
  </cols>
  <sheetData>
    <row r="1" spans="1:7">
      <c r="A1" s="2" t="s">
        <v>286</v>
      </c>
      <c r="B1" s="3" t="s">
        <v>287</v>
      </c>
      <c r="C1" s="3" t="s">
        <v>288</v>
      </c>
      <c r="D1" s="3" t="s">
        <v>289</v>
      </c>
      <c r="E1" s="3" t="s">
        <v>290</v>
      </c>
      <c r="F1" s="3" t="s">
        <v>291</v>
      </c>
      <c r="G1" s="3" t="s">
        <v>117</v>
      </c>
    </row>
    <row r="2" spans="1:7">
      <c r="A2" s="3">
        <v>1</v>
      </c>
      <c r="B2" s="3" t="str">
        <f>产品要素表!B19</f>
        <v>苏银理财恒源1年定开2012期A</v>
      </c>
      <c r="C2" s="3">
        <f>产品要素表!E63*100</f>
        <v>0.3</v>
      </c>
      <c r="D2" s="3">
        <f>产品要素表!D63*100</f>
        <v>0.15</v>
      </c>
      <c r="E2" s="3">
        <f>产品要素表!O63*100</f>
        <v>0.8</v>
      </c>
      <c r="F2" s="3">
        <f>产品要素表!N63*100</f>
        <v>0.5</v>
      </c>
      <c r="G2" s="4">
        <f>产品要素表!$B$44</f>
        <v>46126</v>
      </c>
    </row>
    <row r="3" spans="1:7">
      <c r="A3" s="3">
        <v>2</v>
      </c>
      <c r="B3" s="3" t="str">
        <f>产品要素表!B20</f>
        <v>苏银理财恒源1年定开2012期B</v>
      </c>
      <c r="C3" s="3">
        <f>产品要素表!E64*100</f>
        <v>0.27</v>
      </c>
      <c r="D3" s="3">
        <f>产品要素表!D64*100</f>
        <v>0.15</v>
      </c>
      <c r="E3" s="3">
        <f>产品要素表!O64*100</f>
        <v>0.77</v>
      </c>
      <c r="F3" s="3">
        <f>产品要素表!N64*100</f>
        <v>0.5</v>
      </c>
      <c r="G3" s="4">
        <f>产品要素表!$B$44</f>
        <v>46126</v>
      </c>
    </row>
    <row r="4" spans="1:7">
      <c r="A4" s="3">
        <v>3</v>
      </c>
      <c r="B4" s="3" t="str">
        <f>产品要素表!B21</f>
        <v>苏银理财恒源1年定开2012期C</v>
      </c>
      <c r="C4" s="3">
        <f>产品要素表!E65*100</f>
        <v>0.25</v>
      </c>
      <c r="D4" s="3">
        <f>产品要素表!D65*100</f>
        <v>0.15</v>
      </c>
      <c r="E4" s="3">
        <f>产品要素表!O65*100</f>
        <v>0.75</v>
      </c>
      <c r="F4" s="3">
        <f>产品要素表!N65*100</f>
        <v>0.5</v>
      </c>
      <c r="G4" s="4">
        <f>产品要素表!$B$44</f>
        <v>46126</v>
      </c>
    </row>
    <row r="5" spans="1:7">
      <c r="A5" s="3">
        <v>4</v>
      </c>
      <c r="B5" s="3" t="str">
        <f>产品要素表!B22</f>
        <v>苏银理财恒源1年定开2012期D</v>
      </c>
      <c r="C5" s="3">
        <f>产品要素表!E66*100</f>
        <v>0.15</v>
      </c>
      <c r="D5" s="3">
        <f>产品要素表!D66*100</f>
        <v>0.15</v>
      </c>
      <c r="E5" s="3">
        <f>产品要素表!O66*100</f>
        <v>0.65</v>
      </c>
      <c r="F5" s="3">
        <f>产品要素表!N66*100</f>
        <v>0.5</v>
      </c>
      <c r="G5" s="4">
        <f>产品要素表!$B$44</f>
        <v>46126</v>
      </c>
    </row>
    <row r="6" spans="1:7">
      <c r="A6" s="3">
        <v>5</v>
      </c>
      <c r="B6" s="3" t="str">
        <f>产品要素表!B23</f>
        <v>苏银理财恒源1年定开2012期F</v>
      </c>
      <c r="C6" s="3">
        <f>产品要素表!E67*100</f>
        <v>0.15</v>
      </c>
      <c r="D6" s="3">
        <f>产品要素表!D67*100</f>
        <v>0.3</v>
      </c>
      <c r="E6" s="3">
        <f>产品要素表!O67*100</f>
        <v>0.65</v>
      </c>
      <c r="F6" s="3">
        <f>产品要素表!N67*100</f>
        <v>0.65</v>
      </c>
      <c r="G6" s="4">
        <f>产品要素表!$B$44</f>
        <v>46126</v>
      </c>
    </row>
    <row r="7" spans="1:7">
      <c r="A7" s="3">
        <v>6</v>
      </c>
      <c r="B7" s="3" t="str">
        <f>产品要素表!B24</f>
        <v>苏银理财恒源1年定开2012期G</v>
      </c>
      <c r="C7" s="3">
        <f>产品要素表!E68*100</f>
        <v>0.22</v>
      </c>
      <c r="D7" s="3">
        <f>产品要素表!D68*100</f>
        <v>0.2</v>
      </c>
      <c r="E7" s="3">
        <f>产品要素表!O68*100</f>
        <v>0.72</v>
      </c>
      <c r="F7" s="3">
        <f>产品要素表!N68*100</f>
        <v>0.55</v>
      </c>
      <c r="G7" s="4">
        <f>产品要素表!$B$44</f>
        <v>46126</v>
      </c>
    </row>
    <row r="8" spans="1:7">
      <c r="A8" s="3">
        <v>7</v>
      </c>
      <c r="B8" s="3" t="str">
        <f>产品要素表!B25</f>
        <v>苏银理财恒源1年定开2012期J</v>
      </c>
      <c r="C8" s="3">
        <f>产品要素表!E69*100</f>
        <v>0.2</v>
      </c>
      <c r="D8" s="3">
        <f>产品要素表!D69*100</f>
        <v>0.15</v>
      </c>
      <c r="E8" s="3">
        <f>产品要素表!O69*100</f>
        <v>0.7</v>
      </c>
      <c r="F8" s="3">
        <f>产品要素表!N69*100</f>
        <v>0.5</v>
      </c>
      <c r="G8" s="4">
        <f>产品要素表!$B$44</f>
        <v>46126</v>
      </c>
    </row>
    <row r="9" spans="1:7">
      <c r="A9" s="3">
        <v>8</v>
      </c>
      <c r="B9" s="3" t="str">
        <f>产品要素表!B26</f>
        <v>苏银理财恒源1年定开2012期P</v>
      </c>
      <c r="C9" s="3">
        <f>产品要素表!E70*100</f>
        <v>0.15</v>
      </c>
      <c r="D9" s="3">
        <f>产品要素表!D70*100</f>
        <v>0.1</v>
      </c>
      <c r="E9" s="3">
        <f>产品要素表!O70*100</f>
        <v>0.65</v>
      </c>
      <c r="F9" s="3">
        <f>产品要素表!N70*100</f>
        <v>0.45</v>
      </c>
      <c r="G9" s="4">
        <f>产品要素表!$B$44</f>
        <v>46126</v>
      </c>
    </row>
    <row r="10" spans="1:7">
      <c r="A10" s="3">
        <v>9</v>
      </c>
      <c r="B10" s="3" t="str">
        <f>产品要素表!B27</f>
        <v>苏银理财恒源1年定开2012期GS</v>
      </c>
      <c r="C10" s="3">
        <f>产品要素表!E71*100</f>
        <v>0.15</v>
      </c>
      <c r="D10" s="3">
        <f>产品要素表!D71*100</f>
        <v>0.2</v>
      </c>
      <c r="E10" s="3">
        <f>产品要素表!O71*100</f>
        <v>0.65</v>
      </c>
      <c r="F10" s="3">
        <f>产品要素表!N71*100</f>
        <v>0.55</v>
      </c>
      <c r="G10" s="4">
        <f>产品要素表!$B$44</f>
        <v>46126</v>
      </c>
    </row>
    <row r="11" spans="1:7">
      <c r="A11" s="3">
        <v>10</v>
      </c>
      <c r="B11" s="3" t="str">
        <f>产品要素表!B28</f>
        <v>苏银理财恒源1年定开2012期U</v>
      </c>
      <c r="C11" s="3">
        <f>产品要素表!E72*100</f>
        <v>0.2</v>
      </c>
      <c r="D11" s="3">
        <f>产品要素表!D72*100</f>
        <v>0.25</v>
      </c>
      <c r="E11" s="3">
        <f>产品要素表!O72*100</f>
        <v>0.7</v>
      </c>
      <c r="F11" s="3">
        <f>产品要素表!N72*100</f>
        <v>0.6</v>
      </c>
      <c r="G11" s="4">
        <f>产品要素表!$B$44</f>
        <v>46126</v>
      </c>
    </row>
    <row r="12" spans="1:7">
      <c r="A12" s="3">
        <v>11</v>
      </c>
      <c r="B12" s="3" t="str">
        <f>产品要素表!B29</f>
        <v>苏银理财恒源1年定开2012期Z</v>
      </c>
      <c r="C12" s="3">
        <f>产品要素表!E73*100</f>
        <v>0.15</v>
      </c>
      <c r="D12" s="3">
        <f>产品要素表!D73*100</f>
        <v>0.3</v>
      </c>
      <c r="E12" s="3">
        <f>产品要素表!O73*100</f>
        <v>0.65</v>
      </c>
      <c r="F12" s="3">
        <f>产品要素表!N73*100</f>
        <v>0.65</v>
      </c>
      <c r="G12" s="4">
        <f>产品要素表!$B$44</f>
        <v>46126</v>
      </c>
    </row>
    <row r="13" spans="1:7">
      <c r="A13" s="3">
        <v>12</v>
      </c>
      <c r="B13" s="3" t="str">
        <f>产品要素表!B30</f>
        <v>苏银理财恒源1年定开2012期ZA鑫福款（自动赎回）</v>
      </c>
      <c r="C13" s="3">
        <f>产品要素表!E74*100</f>
        <v>0.15</v>
      </c>
      <c r="D13" s="3">
        <f>产品要素表!D74*100</f>
        <v>0.3</v>
      </c>
      <c r="E13" s="3">
        <f>产品要素表!O74*100</f>
        <v>0.65</v>
      </c>
      <c r="F13" s="3">
        <f>产品要素表!N74*100</f>
        <v>0.65</v>
      </c>
      <c r="G13" s="4">
        <f>产品要素表!$B$44</f>
        <v>46126</v>
      </c>
    </row>
    <row r="14" spans="1:7">
      <c r="A14" s="3">
        <v>13</v>
      </c>
      <c r="B14" s="3" t="str">
        <f>产品要素表!B31</f>
        <v>苏银理财恒源1年定开2012期ZF（自动赎回）</v>
      </c>
      <c r="C14" s="3">
        <f>产品要素表!E75*100</f>
        <v>0.15</v>
      </c>
      <c r="D14" s="3">
        <f>产品要素表!D75*100</f>
        <v>0.3</v>
      </c>
      <c r="E14" s="3">
        <f>产品要素表!O75*100</f>
        <v>0.65</v>
      </c>
      <c r="F14" s="3">
        <f>产品要素表!N75*100</f>
        <v>0.65</v>
      </c>
      <c r="G14" s="4">
        <f>产品要素表!$B$44</f>
        <v>46126</v>
      </c>
    </row>
    <row r="15" spans="1:7">
      <c r="A15" s="3">
        <v>14</v>
      </c>
      <c r="B15" s="3" t="str">
        <f>产品要素表!B32</f>
        <v>苏银理财恒源1年定开2012期ZJ（自动赎回）</v>
      </c>
      <c r="C15" s="3">
        <f>产品要素表!E76*100</f>
        <v>0.15</v>
      </c>
      <c r="D15" s="3">
        <f>产品要素表!D76*100</f>
        <v>0.05</v>
      </c>
      <c r="E15" s="3">
        <f>产品要素表!O76*100</f>
        <v>0.65</v>
      </c>
      <c r="F15" s="3">
        <f>产品要素表!N76*100</f>
        <v>0.4</v>
      </c>
      <c r="G15" s="4">
        <f>产品要素表!$B$44</f>
        <v>46126</v>
      </c>
    </row>
    <row r="16" spans="1:7">
      <c r="A16" s="3">
        <v>15</v>
      </c>
      <c r="B16" s="3" t="str">
        <f>产品要素表!B33</f>
        <v>苏银理财恒源1年定开2012期ZL（自动赎回）</v>
      </c>
      <c r="C16" s="3">
        <f>产品要素表!E77*100</f>
        <v>0.15</v>
      </c>
      <c r="D16" s="3">
        <f>产品要素表!D77*100</f>
        <v>0.15</v>
      </c>
      <c r="E16" s="3">
        <f>产品要素表!O77*100</f>
        <v>0.65</v>
      </c>
      <c r="F16" s="3">
        <f>产品要素表!N77*100</f>
        <v>0.5</v>
      </c>
      <c r="G16" s="4">
        <f>产品要素表!$B$44</f>
        <v>46126</v>
      </c>
    </row>
    <row r="17" spans="1:7">
      <c r="A17" s="3">
        <v>16</v>
      </c>
      <c r="B17" s="3" t="str">
        <f>产品要素表!B34</f>
        <v>苏银理财恒源1年定开2012期ZN（自动赎回）</v>
      </c>
      <c r="C17" s="3">
        <f>产品要素表!E78*100</f>
        <v>0.15</v>
      </c>
      <c r="D17" s="3">
        <f>产品要素表!D78*100</f>
        <v>0.2</v>
      </c>
      <c r="E17" s="3">
        <f>产品要素表!O78*100</f>
        <v>0.65</v>
      </c>
      <c r="F17" s="3">
        <f>产品要素表!N78*100</f>
        <v>0.55</v>
      </c>
      <c r="G17" s="4">
        <f>产品要素表!$B$44</f>
        <v>46126</v>
      </c>
    </row>
    <row r="18" spans="1:7">
      <c r="A18" s="3">
        <v>17</v>
      </c>
      <c r="B18" s="3" t="str">
        <f>产品要素表!B35</f>
        <v>苏银理财恒源1年定开2012期ZQ（自动赎回）</v>
      </c>
      <c r="C18" s="3">
        <f>产品要素表!E79*100</f>
        <v>0.2</v>
      </c>
      <c r="D18" s="3">
        <f>产品要素表!D79*100</f>
        <v>0.3</v>
      </c>
      <c r="E18" s="3">
        <f>产品要素表!O79*100</f>
        <v>0.7</v>
      </c>
      <c r="F18" s="3">
        <f>产品要素表!N79*100</f>
        <v>0.65</v>
      </c>
      <c r="G18" s="4">
        <f>产品要素表!$B$44</f>
        <v>46126</v>
      </c>
    </row>
    <row r="19" spans="1:7">
      <c r="A19" s="3">
        <v>18</v>
      </c>
      <c r="B19" s="3" t="str">
        <f>产品要素表!B36</f>
        <v>苏银理财恒源1年定开2012期ZC鑫福优享（自动赎回）</v>
      </c>
      <c r="C19" s="3">
        <f>产品要素表!E80*100</f>
        <v>0.15</v>
      </c>
      <c r="D19" s="3">
        <f>产品要素表!D80*100</f>
        <v>0.25</v>
      </c>
      <c r="E19" s="3">
        <f>产品要素表!O80*100</f>
        <v>0.65</v>
      </c>
      <c r="F19" s="3">
        <f>产品要素表!N80*100</f>
        <v>0.6</v>
      </c>
      <c r="G19" s="4">
        <f>产品要素表!$B$44</f>
        <v>46126</v>
      </c>
    </row>
    <row r="20" spans="1:7">
      <c r="A20" s="3">
        <v>19</v>
      </c>
      <c r="B20" s="3" t="str">
        <f>产品要素表!B37</f>
        <v>苏银理财恒源1年定开2012期ZK鑫福尊享（自动赎回）</v>
      </c>
      <c r="C20" s="3">
        <f>产品要素表!E81*100</f>
        <v>0.15</v>
      </c>
      <c r="D20" s="3">
        <f>产品要素表!D81*100</f>
        <v>0.15</v>
      </c>
      <c r="E20" s="3">
        <f>产品要素表!O81*100</f>
        <v>0.65</v>
      </c>
      <c r="F20" s="3">
        <f>产品要素表!N81*100</f>
        <v>0.5</v>
      </c>
      <c r="G20" s="4">
        <f>产品要素表!$B$44</f>
        <v>46126</v>
      </c>
    </row>
    <row r="21" spans="1:7">
      <c r="A21" s="3">
        <v>20</v>
      </c>
      <c r="B21" s="3"/>
      <c r="C21" s="3"/>
      <c r="D21" s="3"/>
      <c r="E21" s="3"/>
      <c r="F21" s="3"/>
      <c r="G21" s="4"/>
    </row>
    <row r="22" spans="1:7">
      <c r="A22" s="3">
        <v>21</v>
      </c>
      <c r="B22" s="3"/>
      <c r="C22" s="3"/>
      <c r="D22" s="3"/>
      <c r="E22" s="3"/>
      <c r="F22" s="3"/>
      <c r="G22" s="3"/>
    </row>
    <row r="23" spans="1:7">
      <c r="A23" s="3">
        <v>22</v>
      </c>
      <c r="B23" s="3"/>
      <c r="C23" s="3"/>
      <c r="D23" s="3"/>
      <c r="E23" s="3"/>
      <c r="F23" s="3"/>
      <c r="G23" s="3"/>
    </row>
    <row r="24" spans="1:7">
      <c r="A24" s="3">
        <v>23</v>
      </c>
      <c r="B24" s="3"/>
      <c r="C24" s="3"/>
      <c r="D24" s="3"/>
      <c r="E24" s="3"/>
      <c r="F24" s="3"/>
      <c r="G24" s="3"/>
    </row>
    <row r="27" spans="1:7">
      <c r="A27" s="5" t="s">
        <v>108</v>
      </c>
      <c r="B27" s="3" t="s">
        <v>2</v>
      </c>
      <c r="C27" s="3" t="s">
        <v>292</v>
      </c>
      <c r="D27" s="3" t="s">
        <v>293</v>
      </c>
      <c r="E27" s="3" t="s">
        <v>294</v>
      </c>
      <c r="F27" s="3" t="s">
        <v>295</v>
      </c>
      <c r="G27" s="3" t="s">
        <v>296</v>
      </c>
    </row>
    <row r="28" spans="2:7">
      <c r="B28" s="3" t="str">
        <f>产品要素表!B19</f>
        <v>苏银理财恒源1年定开2012期A</v>
      </c>
      <c r="C28" s="3" t="s">
        <v>297</v>
      </c>
      <c r="D28" s="4">
        <f>产品要素表!E44</f>
        <v>46500</v>
      </c>
      <c r="E28" s="4">
        <f>产品要素表!E46</f>
        <v>46513</v>
      </c>
      <c r="F28" s="4">
        <f>产品要素表!G44</f>
        <v>46514</v>
      </c>
      <c r="G28" s="4">
        <f>E28</f>
        <v>46513</v>
      </c>
    </row>
    <row r="31" spans="1:7">
      <c r="A31" s="2" t="s">
        <v>298</v>
      </c>
      <c r="B31" s="6" t="s">
        <v>216</v>
      </c>
      <c r="C31" s="7" t="s">
        <v>299</v>
      </c>
      <c r="D31" s="7" t="s">
        <v>300</v>
      </c>
      <c r="E31" s="6" t="s">
        <v>301</v>
      </c>
      <c r="F31" s="6" t="s">
        <v>117</v>
      </c>
      <c r="G31" s="6" t="s">
        <v>302</v>
      </c>
    </row>
    <row r="32" spans="1:7">
      <c r="A32" s="3">
        <v>1</v>
      </c>
      <c r="B32" s="3" t="str">
        <f>产品要素表!B19</f>
        <v>苏银理财恒源1年定开2012期A</v>
      </c>
      <c r="C32" s="3">
        <f>产品要素表!F63*100</f>
        <v>2.45</v>
      </c>
      <c r="D32" s="3">
        <f>产品要素表!H63*100</f>
        <v>3.05</v>
      </c>
      <c r="E32" s="3" t="str">
        <f>TEXT(C32/100,"0.00%")&amp;"-"&amp;TEXT(D32/100,"0.00%")</f>
        <v>2.45%-3.05%</v>
      </c>
      <c r="F32" s="4">
        <f>产品要素表!$B$44</f>
        <v>46126</v>
      </c>
      <c r="G32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33" spans="1:7">
      <c r="A33" s="3">
        <v>2</v>
      </c>
      <c r="B33" s="3" t="str">
        <f>产品要素表!B20</f>
        <v>苏银理财恒源1年定开2012期B</v>
      </c>
      <c r="C33" s="3">
        <f>产品要素表!F64*100</f>
        <v>2.48</v>
      </c>
      <c r="D33" s="3">
        <f>产品要素表!H64*100</f>
        <v>3.08</v>
      </c>
      <c r="E33" s="3" t="str">
        <f t="shared" ref="E33:E50" si="0">TEXT(C33/100,"0.00%")&amp;"-"&amp;TEXT(D33/100,"0.00%")</f>
        <v>2.48%-3.08%</v>
      </c>
      <c r="F33" s="4">
        <f>产品要素表!$B$44</f>
        <v>46126</v>
      </c>
      <c r="G33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34" spans="1:7">
      <c r="A34" s="3">
        <v>3</v>
      </c>
      <c r="B34" s="3" t="str">
        <f>产品要素表!B21</f>
        <v>苏银理财恒源1年定开2012期C</v>
      </c>
      <c r="C34" s="3">
        <f>产品要素表!F65*100</f>
        <v>2.5</v>
      </c>
      <c r="D34" s="3">
        <f>产品要素表!H65*100</f>
        <v>3.1</v>
      </c>
      <c r="E34" s="3" t="str">
        <f t="shared" si="0"/>
        <v>2.50%-3.10%</v>
      </c>
      <c r="F34" s="4">
        <f>产品要素表!$B$44</f>
        <v>46126</v>
      </c>
      <c r="G34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35" spans="1:7">
      <c r="A35" s="3">
        <v>4</v>
      </c>
      <c r="B35" s="3" t="str">
        <f>产品要素表!B22</f>
        <v>苏银理财恒源1年定开2012期D</v>
      </c>
      <c r="C35" s="3">
        <f>产品要素表!F66*100</f>
        <v>2.6</v>
      </c>
      <c r="D35" s="3">
        <f>产品要素表!H66*100</f>
        <v>3.2</v>
      </c>
      <c r="E35" s="3" t="str">
        <f t="shared" si="0"/>
        <v>2.60%-3.20%</v>
      </c>
      <c r="F35" s="4">
        <f>产品要素表!$B$44</f>
        <v>46126</v>
      </c>
      <c r="G35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36" spans="1:7">
      <c r="A36" s="3">
        <v>5</v>
      </c>
      <c r="B36" s="3" t="str">
        <f>产品要素表!B23</f>
        <v>苏银理财恒源1年定开2012期F</v>
      </c>
      <c r="C36" s="3">
        <f>产品要素表!F67*100</f>
        <v>2.45</v>
      </c>
      <c r="D36" s="3">
        <f>产品要素表!H67*100</f>
        <v>3.05</v>
      </c>
      <c r="E36" s="3" t="str">
        <f t="shared" si="0"/>
        <v>2.45%-3.05%</v>
      </c>
      <c r="F36" s="4">
        <f>产品要素表!$B$44</f>
        <v>46126</v>
      </c>
      <c r="G36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37" spans="1:7">
      <c r="A37" s="3">
        <v>6</v>
      </c>
      <c r="B37" s="3" t="str">
        <f>产品要素表!B24</f>
        <v>苏银理财恒源1年定开2012期G</v>
      </c>
      <c r="C37" s="3">
        <f>产品要素表!F68*100</f>
        <v>2.48</v>
      </c>
      <c r="D37" s="3">
        <f>产品要素表!H68*100</f>
        <v>3.08</v>
      </c>
      <c r="E37" s="3" t="str">
        <f t="shared" si="0"/>
        <v>2.48%-3.08%</v>
      </c>
      <c r="F37" s="4">
        <f>产品要素表!$B$44</f>
        <v>46126</v>
      </c>
      <c r="G37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38" spans="1:7">
      <c r="A38" s="3">
        <v>7</v>
      </c>
      <c r="B38" s="3" t="str">
        <f>产品要素表!B25</f>
        <v>苏银理财恒源1年定开2012期J</v>
      </c>
      <c r="C38" s="3">
        <f>产品要素表!F69*100</f>
        <v>2.55</v>
      </c>
      <c r="D38" s="3">
        <f>产品要素表!H69*100</f>
        <v>3.15</v>
      </c>
      <c r="E38" s="3" t="str">
        <f t="shared" si="0"/>
        <v>2.55%-3.15%</v>
      </c>
      <c r="F38" s="4">
        <f>产品要素表!$B$44</f>
        <v>46126</v>
      </c>
      <c r="G38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39" spans="1:7">
      <c r="A39" s="3">
        <v>8</v>
      </c>
      <c r="B39" s="3" t="str">
        <f>产品要素表!B26</f>
        <v>苏银理财恒源1年定开2012期P</v>
      </c>
      <c r="C39" s="3">
        <f>产品要素表!F70*100</f>
        <v>2.65</v>
      </c>
      <c r="D39" s="3">
        <f>产品要素表!H70*100</f>
        <v>3.25</v>
      </c>
      <c r="E39" s="3" t="str">
        <f t="shared" si="0"/>
        <v>2.65%-3.25%</v>
      </c>
      <c r="F39" s="4">
        <f>产品要素表!$B$44</f>
        <v>46126</v>
      </c>
      <c r="G39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40" spans="1:7">
      <c r="A40" s="3">
        <v>9</v>
      </c>
      <c r="B40" s="3" t="str">
        <f>产品要素表!B27</f>
        <v>苏银理财恒源1年定开2012期GS</v>
      </c>
      <c r="C40" s="3">
        <f>产品要素表!F71*100</f>
        <v>2.55</v>
      </c>
      <c r="D40" s="3">
        <f>产品要素表!H71*100</f>
        <v>3.15</v>
      </c>
      <c r="E40" s="3" t="str">
        <f t="shared" si="0"/>
        <v>2.55%-3.15%</v>
      </c>
      <c r="F40" s="4">
        <f>产品要素表!$B$44</f>
        <v>46126</v>
      </c>
      <c r="G40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41" spans="1:7">
      <c r="A41" s="3">
        <v>10</v>
      </c>
      <c r="B41" s="3" t="str">
        <f>产品要素表!B28</f>
        <v>苏银理财恒源1年定开2012期U</v>
      </c>
      <c r="C41" s="3">
        <f>产品要素表!F72*100</f>
        <v>2.45</v>
      </c>
      <c r="D41" s="3">
        <f>产品要素表!H72*100</f>
        <v>3.05</v>
      </c>
      <c r="E41" s="3" t="str">
        <f t="shared" si="0"/>
        <v>2.45%-3.05%</v>
      </c>
      <c r="F41" s="4">
        <f>产品要素表!$B$44</f>
        <v>46126</v>
      </c>
      <c r="G41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42" spans="1:7">
      <c r="A42" s="3">
        <v>11</v>
      </c>
      <c r="B42" s="3" t="str">
        <f>产品要素表!B29</f>
        <v>苏银理财恒源1年定开2012期Z</v>
      </c>
      <c r="C42" s="3">
        <f>产品要素表!F73*100</f>
        <v>2.45</v>
      </c>
      <c r="D42" s="3">
        <f>产品要素表!H73*100</f>
        <v>3.05</v>
      </c>
      <c r="E42" s="3" t="str">
        <f t="shared" si="0"/>
        <v>2.45%-3.05%</v>
      </c>
      <c r="F42" s="4">
        <f>产品要素表!$B$44</f>
        <v>46126</v>
      </c>
      <c r="G42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43" spans="1:7">
      <c r="A43" s="3">
        <v>12</v>
      </c>
      <c r="B43" s="3" t="str">
        <f>产品要素表!B30</f>
        <v>苏银理财恒源1年定开2012期ZA鑫福款（自动赎回）</v>
      </c>
      <c r="C43" s="3">
        <f>产品要素表!F74*100</f>
        <v>2.45</v>
      </c>
      <c r="D43" s="3">
        <f>产品要素表!H74*100</f>
        <v>3.05</v>
      </c>
      <c r="E43" s="3" t="str">
        <f t="shared" si="0"/>
        <v>2.45%-3.05%</v>
      </c>
      <c r="F43" s="4">
        <f>产品要素表!$B$44</f>
        <v>46126</v>
      </c>
      <c r="G43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44" spans="1:7">
      <c r="A44" s="3">
        <v>13</v>
      </c>
      <c r="B44" s="3" t="str">
        <f>产品要素表!B31</f>
        <v>苏银理财恒源1年定开2012期ZF（自动赎回）</v>
      </c>
      <c r="C44" s="3">
        <f>产品要素表!F75*100</f>
        <v>2.45</v>
      </c>
      <c r="D44" s="3">
        <f>产品要素表!H75*100</f>
        <v>3.05</v>
      </c>
      <c r="E44" s="3" t="str">
        <f t="shared" si="0"/>
        <v>2.45%-3.05%</v>
      </c>
      <c r="F44" s="4">
        <f>产品要素表!$B$44</f>
        <v>46126</v>
      </c>
      <c r="G44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45" spans="1:7">
      <c r="A45" s="3">
        <v>14</v>
      </c>
      <c r="B45" s="3" t="str">
        <f>产品要素表!B32</f>
        <v>苏银理财恒源1年定开2012期ZJ（自动赎回）</v>
      </c>
      <c r="C45" s="3">
        <f>产品要素表!F76*100</f>
        <v>2.7</v>
      </c>
      <c r="D45" s="3">
        <f>产品要素表!H76*100</f>
        <v>3.3</v>
      </c>
      <c r="E45" s="3" t="str">
        <f t="shared" si="0"/>
        <v>2.70%-3.30%</v>
      </c>
      <c r="F45" s="4">
        <f>产品要素表!$B$44</f>
        <v>46126</v>
      </c>
      <c r="G45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46" spans="1:7">
      <c r="A46" s="3">
        <v>15</v>
      </c>
      <c r="B46" s="3" t="str">
        <f>产品要素表!B33</f>
        <v>苏银理财恒源1年定开2012期ZL（自动赎回）</v>
      </c>
      <c r="C46" s="3">
        <f>产品要素表!F77*100</f>
        <v>2.6</v>
      </c>
      <c r="D46" s="3">
        <f>产品要素表!H77*100</f>
        <v>3.2</v>
      </c>
      <c r="E46" s="3" t="str">
        <f t="shared" si="0"/>
        <v>2.60%-3.20%</v>
      </c>
      <c r="F46" s="4">
        <f>产品要素表!$B$44</f>
        <v>46126</v>
      </c>
      <c r="G46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47" spans="1:7">
      <c r="A47" s="3">
        <v>16</v>
      </c>
      <c r="B47" s="3" t="str">
        <f>产品要素表!B34</f>
        <v>苏银理财恒源1年定开2012期ZN（自动赎回）</v>
      </c>
      <c r="C47" s="3">
        <f>产品要素表!F78*100</f>
        <v>2.55</v>
      </c>
      <c r="D47" s="3">
        <f>产品要素表!H78*100</f>
        <v>3.15</v>
      </c>
      <c r="E47" s="3" t="str">
        <f t="shared" si="0"/>
        <v>2.55%-3.15%</v>
      </c>
      <c r="F47" s="4">
        <f>产品要素表!$B$44</f>
        <v>46126</v>
      </c>
      <c r="G47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48" spans="1:7">
      <c r="A48" s="3">
        <v>17</v>
      </c>
      <c r="B48" s="3" t="str">
        <f>产品要素表!B35</f>
        <v>苏银理财恒源1年定开2012期ZQ（自动赎回）</v>
      </c>
      <c r="C48" s="3">
        <f>产品要素表!F79*100</f>
        <v>2.4</v>
      </c>
      <c r="D48" s="3">
        <f>产品要素表!H79*100</f>
        <v>3</v>
      </c>
      <c r="E48" s="3" t="str">
        <f t="shared" si="0"/>
        <v>2.40%-3.00%</v>
      </c>
      <c r="F48" s="4">
        <f>产品要素表!$B$44</f>
        <v>46126</v>
      </c>
      <c r="G48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49" spans="1:7">
      <c r="A49" s="3">
        <v>18</v>
      </c>
      <c r="B49" s="3" t="str">
        <f>产品要素表!B36</f>
        <v>苏银理财恒源1年定开2012期ZC鑫福优享（自动赎回）</v>
      </c>
      <c r="C49" s="3">
        <f>产品要素表!F80*100</f>
        <v>2.5</v>
      </c>
      <c r="D49" s="3">
        <f>产品要素表!H80*100</f>
        <v>3.1</v>
      </c>
      <c r="E49" s="3" t="str">
        <f t="shared" si="0"/>
        <v>2.50%-3.10%</v>
      </c>
      <c r="F49" s="4">
        <f>产品要素表!$B$44</f>
        <v>46126</v>
      </c>
      <c r="G49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50" spans="1:7">
      <c r="A50" s="3">
        <v>19</v>
      </c>
      <c r="B50" s="3" t="str">
        <f>产品要素表!B37</f>
        <v>苏银理财恒源1年定开2012期ZK鑫福尊享（自动赎回）</v>
      </c>
      <c r="C50" s="3">
        <f>产品要素表!F81*100</f>
        <v>2.6</v>
      </c>
      <c r="D50" s="3">
        <f>产品要素表!H81*100</f>
        <v>3.2</v>
      </c>
      <c r="E50" s="3" t="str">
        <f t="shared" si="0"/>
        <v>2.60%-3.20%</v>
      </c>
      <c r="F50" s="4">
        <f>产品要素表!$B$44</f>
        <v>46126</v>
      </c>
      <c r="G50" s="3" t="str">
        <f>产品要素表!$A$84</f>
        <v>管理人参考过往投资经验，依据近期货币市场工具、银行存款（含结构性存款）、债券、非标准化债权等资产投资收益水平，在产品说明书约定的投资范围和投资比例内，综合考虑各类份额收取的销售服务费和投资管理费等费用情况，模拟测算得出业绩比较基准。业绩比较基准不是预期收益率，不代表产品的未来表现和实际收益，不构成对产品收益的承诺。</v>
      </c>
    </row>
    <row r="51" spans="1:7">
      <c r="A51" s="3">
        <v>20</v>
      </c>
      <c r="B51" s="3"/>
      <c r="C51" s="3"/>
      <c r="D51" s="3"/>
      <c r="E51" s="3"/>
      <c r="F51" s="4"/>
      <c r="G51" s="3"/>
    </row>
    <row r="52" spans="1:7">
      <c r="A52" s="3">
        <v>21</v>
      </c>
      <c r="B52" s="3"/>
      <c r="E52" s="3"/>
      <c r="F52" s="3"/>
      <c r="G52" s="3"/>
    </row>
    <row r="53" spans="1:7">
      <c r="A53" s="3">
        <v>22</v>
      </c>
      <c r="B53" s="3"/>
      <c r="C53" s="3"/>
      <c r="D53" s="3"/>
      <c r="E53" s="3"/>
      <c r="F53" s="3"/>
      <c r="G53" s="3"/>
    </row>
    <row r="54" spans="1:7">
      <c r="A54" s="3">
        <v>23</v>
      </c>
      <c r="B54" s="3"/>
      <c r="C54" s="3"/>
      <c r="D54" s="3"/>
      <c r="E54" s="3"/>
      <c r="F54" s="3"/>
      <c r="G54" s="3"/>
    </row>
    <row r="55" spans="3:4">
      <c r="C55" s="3">
        <f>MIN(C32:C51)</f>
        <v>2.4</v>
      </c>
      <c r="D55" s="3">
        <f>MAX(D32:D51)</f>
        <v>3.3</v>
      </c>
    </row>
    <row r="57" spans="1:6">
      <c r="A57" s="2" t="s">
        <v>303</v>
      </c>
      <c r="B57" s="8" t="s">
        <v>216</v>
      </c>
      <c r="C57" s="8" t="s">
        <v>304</v>
      </c>
      <c r="D57" s="8" t="s">
        <v>305</v>
      </c>
      <c r="E57" s="8" t="s">
        <v>117</v>
      </c>
      <c r="F57" s="8" t="s">
        <v>306</v>
      </c>
    </row>
    <row r="58" spans="1:6">
      <c r="A58" s="3">
        <v>1</v>
      </c>
      <c r="B58" s="3" t="str">
        <f>产品要素表!B19</f>
        <v>苏银理财恒源1年定开2012期A</v>
      </c>
      <c r="C58" s="3">
        <f>产品要素表!F63*100</f>
        <v>2.45</v>
      </c>
      <c r="D58" s="3"/>
      <c r="E58" s="4">
        <f>产品要素表!$B$44</f>
        <v>46126</v>
      </c>
      <c r="F58" s="3"/>
    </row>
    <row r="59" spans="1:6">
      <c r="A59" s="3">
        <v>2</v>
      </c>
      <c r="B59" s="3" t="str">
        <f>产品要素表!B20</f>
        <v>苏银理财恒源1年定开2012期B</v>
      </c>
      <c r="C59" s="3">
        <f>产品要素表!F64*100</f>
        <v>2.48</v>
      </c>
      <c r="D59" s="3"/>
      <c r="E59" s="4">
        <f>产品要素表!$B$44</f>
        <v>46126</v>
      </c>
      <c r="F59" s="3"/>
    </row>
    <row r="60" spans="1:6">
      <c r="A60" s="3">
        <v>3</v>
      </c>
      <c r="B60" s="3" t="str">
        <f>产品要素表!B21</f>
        <v>苏银理财恒源1年定开2012期C</v>
      </c>
      <c r="C60" s="3">
        <f>产品要素表!F65*100</f>
        <v>2.5</v>
      </c>
      <c r="D60" s="3"/>
      <c r="E60" s="4">
        <f>产品要素表!$B$44</f>
        <v>46126</v>
      </c>
      <c r="F60" s="3"/>
    </row>
    <row r="61" spans="1:6">
      <c r="A61" s="3">
        <v>4</v>
      </c>
      <c r="B61" s="3" t="str">
        <f>产品要素表!B22</f>
        <v>苏银理财恒源1年定开2012期D</v>
      </c>
      <c r="C61" s="3">
        <f>产品要素表!F66*100</f>
        <v>2.6</v>
      </c>
      <c r="D61" s="3"/>
      <c r="E61" s="4">
        <f>产品要素表!$B$44</f>
        <v>46126</v>
      </c>
      <c r="F61" s="3"/>
    </row>
    <row r="62" spans="1:6">
      <c r="A62" s="3">
        <v>5</v>
      </c>
      <c r="B62" s="3" t="str">
        <f>产品要素表!B23</f>
        <v>苏银理财恒源1年定开2012期F</v>
      </c>
      <c r="C62" s="3">
        <f>产品要素表!F67*100</f>
        <v>2.45</v>
      </c>
      <c r="D62" s="3"/>
      <c r="E62" s="4">
        <f>产品要素表!$B$44</f>
        <v>46126</v>
      </c>
      <c r="F62" s="3"/>
    </row>
    <row r="63" spans="1:6">
      <c r="A63" s="3">
        <v>6</v>
      </c>
      <c r="B63" s="3" t="str">
        <f>产品要素表!B24</f>
        <v>苏银理财恒源1年定开2012期G</v>
      </c>
      <c r="C63" s="3">
        <f>产品要素表!F68*100</f>
        <v>2.48</v>
      </c>
      <c r="D63" s="3"/>
      <c r="E63" s="4">
        <f>产品要素表!$B$44</f>
        <v>46126</v>
      </c>
      <c r="F63" s="3"/>
    </row>
    <row r="64" spans="1:6">
      <c r="A64" s="3">
        <v>7</v>
      </c>
      <c r="B64" s="3" t="str">
        <f>产品要素表!B25</f>
        <v>苏银理财恒源1年定开2012期J</v>
      </c>
      <c r="C64" s="3">
        <f>产品要素表!F69*100</f>
        <v>2.55</v>
      </c>
      <c r="D64" s="3"/>
      <c r="E64" s="4">
        <f>产品要素表!$B$44</f>
        <v>46126</v>
      </c>
      <c r="F64" s="3"/>
    </row>
    <row r="65" spans="1:6">
      <c r="A65" s="3">
        <v>8</v>
      </c>
      <c r="B65" s="3" t="str">
        <f>产品要素表!B26</f>
        <v>苏银理财恒源1年定开2012期P</v>
      </c>
      <c r="C65" s="3">
        <f>产品要素表!F70*100</f>
        <v>2.65</v>
      </c>
      <c r="D65" s="3"/>
      <c r="E65" s="4">
        <f>产品要素表!$B$44</f>
        <v>46126</v>
      </c>
      <c r="F65" s="3"/>
    </row>
    <row r="66" spans="1:6">
      <c r="A66" s="3">
        <v>9</v>
      </c>
      <c r="B66" s="3" t="str">
        <f>产品要素表!B27</f>
        <v>苏银理财恒源1年定开2012期GS</v>
      </c>
      <c r="C66" s="3">
        <f>产品要素表!F71*100</f>
        <v>2.55</v>
      </c>
      <c r="D66" s="3"/>
      <c r="E66" s="4">
        <f>产品要素表!$B$44</f>
        <v>46126</v>
      </c>
      <c r="F66" s="3"/>
    </row>
    <row r="67" spans="1:6">
      <c r="A67" s="3">
        <v>10</v>
      </c>
      <c r="B67" s="3" t="str">
        <f>产品要素表!B28</f>
        <v>苏银理财恒源1年定开2012期U</v>
      </c>
      <c r="C67" s="3">
        <f>产品要素表!F72*100</f>
        <v>2.45</v>
      </c>
      <c r="D67" s="3"/>
      <c r="E67" s="4">
        <f>产品要素表!$B$44</f>
        <v>46126</v>
      </c>
      <c r="F67" s="3"/>
    </row>
    <row r="68" spans="1:6">
      <c r="A68" s="3">
        <v>11</v>
      </c>
      <c r="B68" s="3" t="str">
        <f>产品要素表!B29</f>
        <v>苏银理财恒源1年定开2012期Z</v>
      </c>
      <c r="C68" s="3">
        <f>产品要素表!F73*100</f>
        <v>2.45</v>
      </c>
      <c r="D68" s="3"/>
      <c r="E68" s="4">
        <f>产品要素表!$B$44</f>
        <v>46126</v>
      </c>
      <c r="F68" s="3"/>
    </row>
    <row r="69" spans="1:6">
      <c r="A69" s="3">
        <v>12</v>
      </c>
      <c r="B69" s="3" t="str">
        <f>产品要素表!B30</f>
        <v>苏银理财恒源1年定开2012期ZA鑫福款（自动赎回）</v>
      </c>
      <c r="C69" s="3">
        <f>产品要素表!F74*100</f>
        <v>2.45</v>
      </c>
      <c r="D69" s="3"/>
      <c r="E69" s="4">
        <f>产品要素表!$B$44</f>
        <v>46126</v>
      </c>
      <c r="F69" s="3"/>
    </row>
    <row r="70" spans="1:6">
      <c r="A70" s="3">
        <v>13</v>
      </c>
      <c r="B70" s="3" t="str">
        <f>产品要素表!B31</f>
        <v>苏银理财恒源1年定开2012期ZF（自动赎回）</v>
      </c>
      <c r="C70" s="3">
        <f>产品要素表!F75*100</f>
        <v>2.45</v>
      </c>
      <c r="D70" s="3"/>
      <c r="E70" s="4">
        <f>产品要素表!$B$44</f>
        <v>46126</v>
      </c>
      <c r="F70" s="3"/>
    </row>
    <row r="71" spans="1:6">
      <c r="A71" s="3">
        <v>14</v>
      </c>
      <c r="B71" s="3" t="str">
        <f>产品要素表!B32</f>
        <v>苏银理财恒源1年定开2012期ZJ（自动赎回）</v>
      </c>
      <c r="C71" s="3">
        <f>产品要素表!F76*100</f>
        <v>2.7</v>
      </c>
      <c r="D71" s="3"/>
      <c r="E71" s="4">
        <f>产品要素表!$B$44</f>
        <v>46126</v>
      </c>
      <c r="F71" s="3"/>
    </row>
    <row r="72" spans="1:6">
      <c r="A72" s="3">
        <v>15</v>
      </c>
      <c r="B72" s="3" t="str">
        <f>产品要素表!B33</f>
        <v>苏银理财恒源1年定开2012期ZL（自动赎回）</v>
      </c>
      <c r="C72" s="3">
        <f>产品要素表!F77*100</f>
        <v>2.6</v>
      </c>
      <c r="D72" s="3"/>
      <c r="E72" s="4">
        <f>产品要素表!$B$44</f>
        <v>46126</v>
      </c>
      <c r="F72" s="3"/>
    </row>
    <row r="73" spans="1:6">
      <c r="A73" s="3">
        <v>16</v>
      </c>
      <c r="B73" s="3" t="str">
        <f>产品要素表!B34</f>
        <v>苏银理财恒源1年定开2012期ZN（自动赎回）</v>
      </c>
      <c r="C73" s="3">
        <f>产品要素表!F78*100</f>
        <v>2.55</v>
      </c>
      <c r="D73" s="3"/>
      <c r="E73" s="4">
        <f>产品要素表!$B$44</f>
        <v>46126</v>
      </c>
      <c r="F73" s="3"/>
    </row>
    <row r="74" spans="1:6">
      <c r="A74" s="3">
        <v>17</v>
      </c>
      <c r="B74" s="3" t="str">
        <f>产品要素表!B35</f>
        <v>苏银理财恒源1年定开2012期ZQ（自动赎回）</v>
      </c>
      <c r="C74" s="3">
        <f>产品要素表!F79*100</f>
        <v>2.4</v>
      </c>
      <c r="D74" s="3"/>
      <c r="E74" s="4">
        <f>产品要素表!$B$44</f>
        <v>46126</v>
      </c>
      <c r="F74" s="3"/>
    </row>
    <row r="75" spans="1:6">
      <c r="A75" s="3">
        <v>18</v>
      </c>
      <c r="B75" s="3" t="str">
        <f>产品要素表!B36</f>
        <v>苏银理财恒源1年定开2012期ZC鑫福优享（自动赎回）</v>
      </c>
      <c r="C75" s="3">
        <f>产品要素表!F80*100</f>
        <v>2.5</v>
      </c>
      <c r="D75" s="3"/>
      <c r="E75" s="4">
        <f>产品要素表!$B$44</f>
        <v>46126</v>
      </c>
      <c r="F75" s="3"/>
    </row>
    <row r="76" spans="1:6">
      <c r="A76" s="3">
        <v>19</v>
      </c>
      <c r="B76" s="3" t="str">
        <f>产品要素表!B37</f>
        <v>苏银理财恒源1年定开2012期ZK鑫福尊享（自动赎回）</v>
      </c>
      <c r="C76" s="3">
        <f>产品要素表!F81*100</f>
        <v>2.6</v>
      </c>
      <c r="D76" s="3"/>
      <c r="E76" s="4">
        <f>产品要素表!$B$44</f>
        <v>46126</v>
      </c>
      <c r="F76" s="3"/>
    </row>
    <row r="77" spans="1:6">
      <c r="A77" s="3">
        <v>20</v>
      </c>
      <c r="B77" s="3"/>
      <c r="C77" s="3"/>
      <c r="D77" s="3"/>
      <c r="E77" s="4"/>
      <c r="F77" s="3"/>
    </row>
    <row r="78" spans="1:6">
      <c r="A78" s="3">
        <v>21</v>
      </c>
      <c r="B78" s="3"/>
      <c r="C78" s="3"/>
      <c r="D78" s="3"/>
      <c r="E78" s="3"/>
      <c r="F78" s="3"/>
    </row>
    <row r="79" spans="1:6">
      <c r="A79" s="3">
        <v>22</v>
      </c>
      <c r="B79" s="3"/>
      <c r="C79" s="3"/>
      <c r="D79" s="3"/>
      <c r="E79" s="3"/>
      <c r="F79" s="3"/>
    </row>
    <row r="80" spans="1:6">
      <c r="A80" s="3">
        <v>23</v>
      </c>
      <c r="B80" s="3"/>
      <c r="C80" s="3"/>
      <c r="D80" s="3"/>
      <c r="E80" s="3"/>
      <c r="F80" s="3"/>
    </row>
    <row r="83" spans="1:6">
      <c r="A83" s="2" t="s">
        <v>307</v>
      </c>
      <c r="B83" s="8" t="s">
        <v>216</v>
      </c>
      <c r="C83" s="3" t="s">
        <v>308</v>
      </c>
      <c r="D83" s="3" t="s">
        <v>309</v>
      </c>
      <c r="E83" s="3" t="s">
        <v>310</v>
      </c>
      <c r="F83" s="3" t="s">
        <v>311</v>
      </c>
    </row>
    <row r="84" spans="1:6">
      <c r="A84" s="3">
        <v>1</v>
      </c>
      <c r="B84" s="3" t="str">
        <f>产品要素表!B19</f>
        <v>苏银理财恒源1年定开2012期A</v>
      </c>
      <c r="C84" s="9">
        <f>产品要素表!D63+产品要素表!E63+产品要素表!F63</f>
        <v>0.029</v>
      </c>
      <c r="D84" s="9">
        <f>产品要素表!D63+产品要素表!E63+产品要素表!H63</f>
        <v>0.035</v>
      </c>
      <c r="E84" s="9">
        <f>产品要素表!N63+产品要素表!O63+产品要素表!F63</f>
        <v>0.0375</v>
      </c>
      <c r="F84" s="9">
        <f>产品要素表!N63+产品要素表!O63+产品要素表!H63</f>
        <v>0.0435</v>
      </c>
    </row>
    <row r="85" spans="1:6">
      <c r="A85" s="3">
        <v>2</v>
      </c>
      <c r="B85" s="3" t="str">
        <f>产品要素表!B20</f>
        <v>苏银理财恒源1年定开2012期B</v>
      </c>
      <c r="C85" s="9">
        <f>产品要素表!D64+产品要素表!E64+产品要素表!F64</f>
        <v>0.029</v>
      </c>
      <c r="D85" s="9">
        <f>产品要素表!D64+产品要素表!E64+产品要素表!H64</f>
        <v>0.035</v>
      </c>
      <c r="E85" s="9">
        <f>产品要素表!N64+产品要素表!O64+产品要素表!F64</f>
        <v>0.0375</v>
      </c>
      <c r="F85" s="9">
        <f>产品要素表!N64+产品要素表!O64+产品要素表!H64</f>
        <v>0.0435</v>
      </c>
    </row>
    <row r="86" spans="1:6">
      <c r="A86" s="3">
        <v>3</v>
      </c>
      <c r="B86" s="3" t="str">
        <f>产品要素表!B21</f>
        <v>苏银理财恒源1年定开2012期C</v>
      </c>
      <c r="C86" s="9">
        <f>产品要素表!D65+产品要素表!E65+产品要素表!F65</f>
        <v>0.029</v>
      </c>
      <c r="D86" s="9">
        <f>产品要素表!D65+产品要素表!E65+产品要素表!H65</f>
        <v>0.035</v>
      </c>
      <c r="E86" s="9">
        <f>产品要素表!N65+产品要素表!O65+产品要素表!F65</f>
        <v>0.0375</v>
      </c>
      <c r="F86" s="9">
        <f>产品要素表!N65+产品要素表!O65+产品要素表!H65</f>
        <v>0.0435</v>
      </c>
    </row>
    <row r="87" spans="1:6">
      <c r="A87" s="3">
        <v>4</v>
      </c>
      <c r="B87" s="3" t="str">
        <f>产品要素表!B22</f>
        <v>苏银理财恒源1年定开2012期D</v>
      </c>
      <c r="C87" s="9">
        <f>产品要素表!D66+产品要素表!E66+产品要素表!F66</f>
        <v>0.029</v>
      </c>
      <c r="D87" s="9">
        <f>产品要素表!D66+产品要素表!E66+产品要素表!H66</f>
        <v>0.035</v>
      </c>
      <c r="E87" s="9">
        <f>产品要素表!N66+产品要素表!O66+产品要素表!F66</f>
        <v>0.0375</v>
      </c>
      <c r="F87" s="9">
        <f>产品要素表!N66+产品要素表!O66+产品要素表!H66</f>
        <v>0.0435</v>
      </c>
    </row>
    <row r="88" spans="1:6">
      <c r="A88" s="3">
        <v>5</v>
      </c>
      <c r="B88" s="3" t="str">
        <f>产品要素表!B23</f>
        <v>苏银理财恒源1年定开2012期F</v>
      </c>
      <c r="C88" s="9">
        <f>产品要素表!D67+产品要素表!E67+产品要素表!F67</f>
        <v>0.029</v>
      </c>
      <c r="D88" s="9">
        <f>产品要素表!D67+产品要素表!E67+产品要素表!H67</f>
        <v>0.035</v>
      </c>
      <c r="E88" s="9">
        <f>产品要素表!N67+产品要素表!O67+产品要素表!F67</f>
        <v>0.0375</v>
      </c>
      <c r="F88" s="9">
        <f>产品要素表!N67+产品要素表!O67+产品要素表!H67</f>
        <v>0.0435</v>
      </c>
    </row>
    <row r="89" spans="1:6">
      <c r="A89" s="3">
        <v>6</v>
      </c>
      <c r="B89" s="3" t="str">
        <f>产品要素表!B24</f>
        <v>苏银理财恒源1年定开2012期G</v>
      </c>
      <c r="C89" s="9">
        <f>产品要素表!D68+产品要素表!E68+产品要素表!F68</f>
        <v>0.029</v>
      </c>
      <c r="D89" s="9">
        <f>产品要素表!D68+产品要素表!E68+产品要素表!H68</f>
        <v>0.035</v>
      </c>
      <c r="E89" s="9">
        <f>产品要素表!N68+产品要素表!O68+产品要素表!F68</f>
        <v>0.0375</v>
      </c>
      <c r="F89" s="9">
        <f>产品要素表!N68+产品要素表!O68+产品要素表!H68</f>
        <v>0.0435</v>
      </c>
    </row>
    <row r="90" spans="1:6">
      <c r="A90" s="3">
        <v>7</v>
      </c>
      <c r="B90" s="3" t="str">
        <f>产品要素表!B25</f>
        <v>苏银理财恒源1年定开2012期J</v>
      </c>
      <c r="C90" s="9">
        <f>产品要素表!D69+产品要素表!E69+产品要素表!F69</f>
        <v>0.029</v>
      </c>
      <c r="D90" s="9">
        <f>产品要素表!D69+产品要素表!E69+产品要素表!H69</f>
        <v>0.035</v>
      </c>
      <c r="E90" s="9">
        <f>产品要素表!N69+产品要素表!O69+产品要素表!F69</f>
        <v>0.0375</v>
      </c>
      <c r="F90" s="9">
        <f>产品要素表!N69+产品要素表!O69+产品要素表!H69</f>
        <v>0.0435</v>
      </c>
    </row>
    <row r="91" spans="1:6">
      <c r="A91" s="3">
        <v>8</v>
      </c>
      <c r="B91" s="3" t="str">
        <f>产品要素表!B26</f>
        <v>苏银理财恒源1年定开2012期P</v>
      </c>
      <c r="C91" s="9">
        <f>产品要素表!D70+产品要素表!E70+产品要素表!F70</f>
        <v>0.029</v>
      </c>
      <c r="D91" s="9">
        <f>产品要素表!D70+产品要素表!E70+产品要素表!H70</f>
        <v>0.035</v>
      </c>
      <c r="E91" s="9">
        <f>产品要素表!N70+产品要素表!O70+产品要素表!F70</f>
        <v>0.0375</v>
      </c>
      <c r="F91" s="9">
        <f>产品要素表!N70+产品要素表!O70+产品要素表!H70</f>
        <v>0.0435</v>
      </c>
    </row>
    <row r="92" spans="1:6">
      <c r="A92" s="3">
        <v>9</v>
      </c>
      <c r="B92" s="3" t="str">
        <f>产品要素表!B27</f>
        <v>苏银理财恒源1年定开2012期GS</v>
      </c>
      <c r="C92" s="9">
        <f>产品要素表!D71+产品要素表!E71+产品要素表!F71</f>
        <v>0.029</v>
      </c>
      <c r="D92" s="9">
        <f>产品要素表!D71+产品要素表!E71+产品要素表!H71</f>
        <v>0.035</v>
      </c>
      <c r="E92" s="9">
        <f>产品要素表!N71+产品要素表!O71+产品要素表!F71</f>
        <v>0.0375</v>
      </c>
      <c r="F92" s="9">
        <f>产品要素表!N71+产品要素表!O71+产品要素表!H71</f>
        <v>0.0435</v>
      </c>
    </row>
    <row r="93" spans="1:6">
      <c r="A93" s="3">
        <v>10</v>
      </c>
      <c r="B93" s="3" t="str">
        <f>产品要素表!B28</f>
        <v>苏银理财恒源1年定开2012期U</v>
      </c>
      <c r="C93" s="9">
        <f>产品要素表!D72+产品要素表!E72+产品要素表!F72</f>
        <v>0.029</v>
      </c>
      <c r="D93" s="9">
        <f>产品要素表!D72+产品要素表!E72+产品要素表!H72</f>
        <v>0.035</v>
      </c>
      <c r="E93" s="9">
        <f>产品要素表!N72+产品要素表!O72+产品要素表!F72</f>
        <v>0.0375</v>
      </c>
      <c r="F93" s="9">
        <f>产品要素表!N72+产品要素表!O72+产品要素表!H72</f>
        <v>0.0435</v>
      </c>
    </row>
    <row r="94" spans="1:6">
      <c r="A94" s="3">
        <v>11</v>
      </c>
      <c r="B94" s="3" t="str">
        <f>产品要素表!B29</f>
        <v>苏银理财恒源1年定开2012期Z</v>
      </c>
      <c r="C94" s="9">
        <f>产品要素表!D73+产品要素表!E73+产品要素表!F73</f>
        <v>0.029</v>
      </c>
      <c r="D94" s="9">
        <f>产品要素表!D73+产品要素表!E73+产品要素表!H73</f>
        <v>0.035</v>
      </c>
      <c r="E94" s="9">
        <f>产品要素表!N73+产品要素表!O73+产品要素表!F73</f>
        <v>0.0375</v>
      </c>
      <c r="F94" s="9">
        <f>产品要素表!N73+产品要素表!O73+产品要素表!H73</f>
        <v>0.0435</v>
      </c>
    </row>
    <row r="95" spans="1:6">
      <c r="A95" s="3">
        <v>12</v>
      </c>
      <c r="B95" s="3" t="str">
        <f>产品要素表!B30</f>
        <v>苏银理财恒源1年定开2012期ZA鑫福款（自动赎回）</v>
      </c>
      <c r="C95" s="9">
        <f>产品要素表!D74+产品要素表!E74+产品要素表!F74</f>
        <v>0.029</v>
      </c>
      <c r="D95" s="9">
        <f>产品要素表!D74+产品要素表!E74+产品要素表!H74</f>
        <v>0.035</v>
      </c>
      <c r="E95" s="9">
        <f>产品要素表!N74+产品要素表!O74+产品要素表!F74</f>
        <v>0.0375</v>
      </c>
      <c r="F95" s="9">
        <f>产品要素表!N74+产品要素表!O74+产品要素表!H74</f>
        <v>0.0435</v>
      </c>
    </row>
    <row r="96" spans="1:6">
      <c r="A96" s="3">
        <v>13</v>
      </c>
      <c r="B96" s="3" t="str">
        <f>产品要素表!B31</f>
        <v>苏银理财恒源1年定开2012期ZF（自动赎回）</v>
      </c>
      <c r="C96" s="9">
        <f>产品要素表!D75+产品要素表!E75+产品要素表!F75</f>
        <v>0.029</v>
      </c>
      <c r="D96" s="9">
        <f>产品要素表!D75+产品要素表!E75+产品要素表!H75</f>
        <v>0.035</v>
      </c>
      <c r="E96" s="9">
        <f>产品要素表!N75+产品要素表!O75+产品要素表!F75</f>
        <v>0.0375</v>
      </c>
      <c r="F96" s="9">
        <f>产品要素表!N75+产品要素表!O75+产品要素表!H75</f>
        <v>0.0435</v>
      </c>
    </row>
    <row r="97" spans="1:6">
      <c r="A97" s="3">
        <v>14</v>
      </c>
      <c r="B97" s="3" t="str">
        <f>产品要素表!B32</f>
        <v>苏银理财恒源1年定开2012期ZJ（自动赎回）</v>
      </c>
      <c r="C97" s="9">
        <f>产品要素表!D76+产品要素表!E76+产品要素表!F76</f>
        <v>0.029</v>
      </c>
      <c r="D97" s="9">
        <f>产品要素表!D76+产品要素表!E76+产品要素表!H76</f>
        <v>0.035</v>
      </c>
      <c r="E97" s="9">
        <f>产品要素表!N76+产品要素表!O76+产品要素表!F76</f>
        <v>0.0375</v>
      </c>
      <c r="F97" s="9">
        <f>产品要素表!N76+产品要素表!O76+产品要素表!H76</f>
        <v>0.0435</v>
      </c>
    </row>
    <row r="98" spans="1:6">
      <c r="A98" s="3">
        <v>15</v>
      </c>
      <c r="B98" s="3" t="str">
        <f>产品要素表!B33</f>
        <v>苏银理财恒源1年定开2012期ZL（自动赎回）</v>
      </c>
      <c r="C98" s="9">
        <f>产品要素表!D77+产品要素表!E77+产品要素表!F77</f>
        <v>0.029</v>
      </c>
      <c r="D98" s="9">
        <f>产品要素表!D77+产品要素表!E77+产品要素表!H77</f>
        <v>0.035</v>
      </c>
      <c r="E98" s="9">
        <f>产品要素表!N77+产品要素表!O77+产品要素表!F77</f>
        <v>0.0375</v>
      </c>
      <c r="F98" s="9">
        <f>产品要素表!N77+产品要素表!O77+产品要素表!H77</f>
        <v>0.0435</v>
      </c>
    </row>
    <row r="99" spans="1:6">
      <c r="A99" s="3">
        <v>16</v>
      </c>
      <c r="B99" s="3" t="str">
        <f>产品要素表!B34</f>
        <v>苏银理财恒源1年定开2012期ZN（自动赎回）</v>
      </c>
      <c r="C99" s="9">
        <f>产品要素表!D78+产品要素表!E78+产品要素表!F78</f>
        <v>0.029</v>
      </c>
      <c r="D99" s="9">
        <f>产品要素表!D78+产品要素表!E78+产品要素表!H78</f>
        <v>0.035</v>
      </c>
      <c r="E99" s="9">
        <f>产品要素表!N78+产品要素表!O78+产品要素表!F78</f>
        <v>0.0375</v>
      </c>
      <c r="F99" s="9">
        <f>产品要素表!N78+产品要素表!O78+产品要素表!H78</f>
        <v>0.0435</v>
      </c>
    </row>
    <row r="100" spans="1:6">
      <c r="A100" s="3">
        <v>17</v>
      </c>
      <c r="B100" s="3" t="str">
        <f>产品要素表!B35</f>
        <v>苏银理财恒源1年定开2012期ZQ（自动赎回）</v>
      </c>
      <c r="C100" s="9">
        <f>产品要素表!D79+产品要素表!E79+产品要素表!F79</f>
        <v>0.029</v>
      </c>
      <c r="D100" s="9">
        <f>产品要素表!D79+产品要素表!E79+产品要素表!H79</f>
        <v>0.035</v>
      </c>
      <c r="E100" s="9">
        <f>产品要素表!N79+产品要素表!O79+产品要素表!F79</f>
        <v>0.0375</v>
      </c>
      <c r="F100" s="9">
        <f>产品要素表!N79+产品要素表!O79+产品要素表!H79</f>
        <v>0.0435</v>
      </c>
    </row>
    <row r="101" spans="1:6">
      <c r="A101" s="3">
        <v>18</v>
      </c>
      <c r="B101" s="3" t="str">
        <f>产品要素表!B36</f>
        <v>苏银理财恒源1年定开2012期ZC鑫福优享（自动赎回）</v>
      </c>
      <c r="C101" s="9">
        <f>产品要素表!D80+产品要素表!E80+产品要素表!F80</f>
        <v>0.029</v>
      </c>
      <c r="D101" s="9">
        <f>产品要素表!D80+产品要素表!E80+产品要素表!H80</f>
        <v>0.035</v>
      </c>
      <c r="E101" s="9">
        <f>产品要素表!N80+产品要素表!O80+产品要素表!F80</f>
        <v>0.0375</v>
      </c>
      <c r="F101" s="9">
        <f>产品要素表!N80+产品要素表!O80+产品要素表!H80</f>
        <v>0.0435</v>
      </c>
    </row>
    <row r="102" spans="1:6">
      <c r="A102" s="3">
        <v>19</v>
      </c>
      <c r="B102" s="3" t="str">
        <f>产品要素表!B37</f>
        <v>苏银理财恒源1年定开2012期ZK鑫福尊享（自动赎回）</v>
      </c>
      <c r="C102" s="9">
        <f>产品要素表!D81+产品要素表!E81+产品要素表!F81</f>
        <v>0.029</v>
      </c>
      <c r="D102" s="9">
        <f>产品要素表!D81+产品要素表!E81+产品要素表!H81</f>
        <v>0.035</v>
      </c>
      <c r="E102" s="9">
        <f>产品要素表!N81+产品要素表!O81+产品要素表!F81</f>
        <v>0.0375</v>
      </c>
      <c r="F102" s="9">
        <f>产品要素表!N81+产品要素表!O81+产品要素表!H81</f>
        <v>0.0435</v>
      </c>
    </row>
    <row r="103" spans="1:6">
      <c r="A103" s="3">
        <v>20</v>
      </c>
      <c r="B103" s="3"/>
      <c r="C103" s="9"/>
      <c r="D103" s="9"/>
      <c r="E103" s="9"/>
      <c r="F103" s="9"/>
    </row>
    <row r="104" spans="1:6">
      <c r="A104" s="3">
        <v>21</v>
      </c>
      <c r="B104" s="3"/>
      <c r="C104" s="3"/>
      <c r="D104" s="3"/>
      <c r="E104" s="3"/>
      <c r="F104" s="3"/>
    </row>
    <row r="105" spans="1:6">
      <c r="A105" s="3">
        <v>22</v>
      </c>
      <c r="B105" s="3"/>
      <c r="C105" s="3"/>
      <c r="D105" s="3"/>
      <c r="E105" s="3"/>
      <c r="F105" s="3"/>
    </row>
    <row r="106" spans="1:6">
      <c r="A106" s="3">
        <v>23</v>
      </c>
      <c r="B106" s="3"/>
      <c r="C106" s="3"/>
      <c r="D106" s="3"/>
      <c r="E106" s="3"/>
      <c r="F106" s="3"/>
    </row>
    <row r="107" spans="3:6">
      <c r="C107" s="10">
        <f>SUM(C84:C102)/COUNT(C84:C102)</f>
        <v>0.029</v>
      </c>
      <c r="D107" s="10">
        <f>SUM(D84:D102)/COUNT(D84:D102)</f>
        <v>0.035</v>
      </c>
      <c r="E107" s="10">
        <f>SUM(E84:E102)/COUNT(E84:E102)</f>
        <v>0.0375</v>
      </c>
      <c r="F107" s="10">
        <f>SUM(F84:F102)/COUNT(F84:F102)</f>
        <v>0.0435</v>
      </c>
    </row>
    <row r="108" spans="3:6">
      <c r="C108" s="11" t="str">
        <f>IF(C107=C84,"校验通过","校验不通过")</f>
        <v>校验通过</v>
      </c>
      <c r="D108" s="11" t="str">
        <f>IF(D107=D84,"校验通过","校验不通过")</f>
        <v>校验通过</v>
      </c>
      <c r="E108" s="11" t="str">
        <f>IF(E107=E84,"校验通过","校验不通过")</f>
        <v>校验通过</v>
      </c>
      <c r="F108" s="11" t="str">
        <f>IF(F107=F84,"校验通过","校验不通过")</f>
        <v>校验通过</v>
      </c>
    </row>
    <row r="110" spans="1:9">
      <c r="A110" s="3" t="s">
        <v>312</v>
      </c>
      <c r="B110" s="3"/>
      <c r="C110" s="3" t="s">
        <v>313</v>
      </c>
      <c r="D110" s="3" t="s">
        <v>314</v>
      </c>
      <c r="E110" s="3" t="s">
        <v>298</v>
      </c>
      <c r="F110" s="3" t="s">
        <v>315</v>
      </c>
      <c r="G110" s="3" t="s">
        <v>316</v>
      </c>
      <c r="H110" s="12" t="s">
        <v>315</v>
      </c>
      <c r="I110" s="1" t="s">
        <v>316</v>
      </c>
    </row>
    <row r="111" spans="1:9">
      <c r="A111" s="3">
        <v>1</v>
      </c>
      <c r="B111" s="3" t="str">
        <f>产品要素表!A19&amp;":"&amp;产品要素表!B19&amp;"/"&amp;产品要素表!E19</f>
        <v>A份额:苏银理财恒源1年定开2012期A/J203012SA252</v>
      </c>
      <c r="C111" s="3" t="str">
        <f>产品要素表!A19&amp;":"&amp;TEXT(产品要素表!D63,"0.00%")</f>
        <v>A份额:0.15%</v>
      </c>
      <c r="D111" s="3" t="str">
        <f>产品要素表!A19&amp;":"&amp;TEXT(产品要素表!E63,"0.00%")</f>
        <v>A份额:0.30%</v>
      </c>
      <c r="E111" s="3" t="str">
        <f>产品要素表!A19&amp;" "&amp;TEXT(C32/100,"0.00%")&amp;"-"&amp;TEXT(D32/100,"0.00%")</f>
        <v>A份额 2.45%-3.05%</v>
      </c>
      <c r="F111" s="3" t="str">
        <f>产品要素表!A19&amp;" "&amp;TEXT(产品要素表!N63,"0.00%")</f>
        <v>A份额 0.50%</v>
      </c>
      <c r="G111" s="3" t="str">
        <f>产品要素表!A19&amp;" "&amp;TEXT(产品要素表!O63,"0.00%")</f>
        <v>A份额 0.80%</v>
      </c>
      <c r="H111" s="1" t="str">
        <f>_xlfn.TEXTJOIN("，",TRUE,F111:F127)</f>
        <v>A份额 0.50%，B份额 0.50%，C份额 0.50%，D份额 0.50%，F份额 0.65%，G份额 0.55%，J份额 0.50%，P份额 0.45%，GS份额 0.55%，U份额 0.60%，Z份额 0.65%，ZA份额 0.65%，ZF份额 0.65%，ZJ份额 0.40%，ZL份额 0.50%，ZN份额 0.55%，ZQ份额 0.65%</v>
      </c>
      <c r="I111" s="1" t="str">
        <f>_xlfn.TEXTJOIN("，",TRUE,G111:G127)</f>
        <v>A份额 0.80%，B份额 0.77%，C份额 0.75%，D份额 0.65%，F份额 0.65%，G份额 0.72%，J份额 0.70%，P份额 0.65%，GS份额 0.65%，U份额 0.70%，Z份额 0.65%，ZA份额 0.65%，ZF份额 0.65%，ZJ份额 0.65%，ZL份额 0.65%，ZN份额 0.65%，ZQ份额 0.70%</v>
      </c>
    </row>
    <row r="112" spans="1:7">
      <c r="A112" s="3">
        <v>2</v>
      </c>
      <c r="B112" s="3" t="str">
        <f>产品要素表!A20&amp;":"&amp;产品要素表!B20&amp;"/"&amp;产品要素表!E20</f>
        <v>B份额:苏银理财恒源1年定开2012期B/J02278</v>
      </c>
      <c r="C112" s="3" t="str">
        <f>产品要素表!A20&amp;":"&amp;TEXT(产品要素表!D64,"0.00%")</f>
        <v>B份额:0.15%</v>
      </c>
      <c r="D112" s="3" t="str">
        <f>产品要素表!A20&amp;":"&amp;TEXT(产品要素表!E64,"0.00%")</f>
        <v>B份额:0.27%</v>
      </c>
      <c r="E112" s="3" t="str">
        <f>产品要素表!A20&amp;" "&amp;TEXT(C33/100,"0.00%")&amp;"-"&amp;TEXT(D33/100,"0.00%")</f>
        <v>B份额 2.48%-3.08%</v>
      </c>
      <c r="F112" s="3" t="str">
        <f>产品要素表!A20&amp;" "&amp;TEXT(产品要素表!N64,"0.00%")</f>
        <v>B份额 0.50%</v>
      </c>
      <c r="G112" s="3" t="str">
        <f>产品要素表!A20&amp;" "&amp;TEXT(产品要素表!O64,"0.00%")</f>
        <v>B份额 0.77%</v>
      </c>
    </row>
    <row r="113" spans="1:7">
      <c r="A113" s="3">
        <v>3</v>
      </c>
      <c r="B113" s="3" t="str">
        <f>产品要素表!A21&amp;":"&amp;产品要素表!B21&amp;"/"&amp;产品要素表!E21</f>
        <v>C份额:苏银理财恒源1年定开2012期C/J16443</v>
      </c>
      <c r="C113" s="3" t="str">
        <f>产品要素表!A21&amp;":"&amp;TEXT(产品要素表!D65,"0.00%")</f>
        <v>C份额:0.15%</v>
      </c>
      <c r="D113" s="3" t="str">
        <f>产品要素表!A21&amp;":"&amp;TEXT(产品要素表!E65,"0.00%")</f>
        <v>C份额:0.25%</v>
      </c>
      <c r="E113" s="3" t="str">
        <f>产品要素表!A21&amp;" "&amp;TEXT(C34/100,"0.00%")&amp;"-"&amp;TEXT(D34/100,"0.00%")</f>
        <v>C份额 2.50%-3.10%</v>
      </c>
      <c r="F113" s="3" t="str">
        <f>产品要素表!A21&amp;" "&amp;TEXT(产品要素表!N65,"0.00%")</f>
        <v>C份额 0.50%</v>
      </c>
      <c r="G113" s="3" t="str">
        <f>产品要素表!A21&amp;" "&amp;TEXT(产品要素表!O65,"0.00%")</f>
        <v>C份额 0.75%</v>
      </c>
    </row>
    <row r="114" spans="1:7">
      <c r="A114" s="3">
        <v>4</v>
      </c>
      <c r="B114" s="3" t="str">
        <f>产品要素表!A22&amp;":"&amp;产品要素表!B22&amp;"/"&amp;产品要素表!E22</f>
        <v>D份额:苏银理财恒源1年定开2012期D/J03131</v>
      </c>
      <c r="C114" s="3" t="str">
        <f>产品要素表!A22&amp;":"&amp;TEXT(产品要素表!D66,"0.00%")</f>
        <v>D份额:0.15%</v>
      </c>
      <c r="D114" s="3" t="str">
        <f>产品要素表!A22&amp;":"&amp;TEXT(产品要素表!E66,"0.00%")</f>
        <v>D份额:0.15%</v>
      </c>
      <c r="E114" s="3" t="str">
        <f>产品要素表!A22&amp;" "&amp;TEXT(C35/100,"0.00%")&amp;"-"&amp;TEXT(D35/100,"0.00%")</f>
        <v>D份额 2.60%-3.20%</v>
      </c>
      <c r="F114" s="3" t="str">
        <f>产品要素表!A22&amp;" "&amp;TEXT(产品要素表!N66,"0.00%")</f>
        <v>D份额 0.50%</v>
      </c>
      <c r="G114" s="3" t="str">
        <f>产品要素表!A22&amp;" "&amp;TEXT(产品要素表!O66,"0.00%")</f>
        <v>D份额 0.65%</v>
      </c>
    </row>
    <row r="115" spans="1:7">
      <c r="A115" s="3">
        <v>5</v>
      </c>
      <c r="B115" s="3" t="str">
        <f>产品要素表!A23&amp;":"&amp;产品要素表!B23&amp;"/"&amp;产品要素表!E23</f>
        <v>F份额:苏银理财恒源1年定开2012期F/J03132</v>
      </c>
      <c r="C115" s="3" t="str">
        <f>产品要素表!A23&amp;":"&amp;TEXT(产品要素表!D67,"0.00%")</f>
        <v>F份额:0.30%</v>
      </c>
      <c r="D115" s="3" t="str">
        <f>产品要素表!A23&amp;":"&amp;TEXT(产品要素表!E67,"0.00%")</f>
        <v>F份额:0.15%</v>
      </c>
      <c r="E115" s="3" t="str">
        <f>产品要素表!A23&amp;" "&amp;TEXT(C36/100,"0.00%")&amp;"-"&amp;TEXT(D36/100,"0.00%")</f>
        <v>F份额 2.45%-3.05%</v>
      </c>
      <c r="F115" s="3" t="str">
        <f>产品要素表!A23&amp;" "&amp;TEXT(产品要素表!N67,"0.00%")</f>
        <v>F份额 0.65%</v>
      </c>
      <c r="G115" s="3" t="str">
        <f>产品要素表!A23&amp;" "&amp;TEXT(产品要素表!O67,"0.00%")</f>
        <v>F份额 0.65%</v>
      </c>
    </row>
    <row r="116" spans="1:7">
      <c r="A116" s="3">
        <v>6</v>
      </c>
      <c r="B116" s="3" t="str">
        <f>产品要素表!A24&amp;":"&amp;产品要素表!B24&amp;"/"&amp;产品要素表!E24</f>
        <v>G份额:苏银理财恒源1年定开2012期G/J02279</v>
      </c>
      <c r="C116" s="3" t="str">
        <f>产品要素表!A24&amp;":"&amp;TEXT(产品要素表!D68,"0.00%")</f>
        <v>G份额:0.20%</v>
      </c>
      <c r="D116" s="3" t="str">
        <f>产品要素表!A24&amp;":"&amp;TEXT(产品要素表!E68,"0.00%")</f>
        <v>G份额:0.22%</v>
      </c>
      <c r="E116" s="3" t="str">
        <f>产品要素表!A24&amp;" "&amp;TEXT(C37/100,"0.00%")&amp;"-"&amp;TEXT(D37/100,"0.00%")</f>
        <v>G份额 2.48%-3.08%</v>
      </c>
      <c r="F116" s="3" t="str">
        <f>产品要素表!A24&amp;" "&amp;TEXT(产品要素表!N68,"0.00%")</f>
        <v>G份额 0.55%</v>
      </c>
      <c r="G116" s="3" t="str">
        <f>产品要素表!A24&amp;" "&amp;TEXT(产品要素表!O68,"0.00%")</f>
        <v>G份额 0.72%</v>
      </c>
    </row>
    <row r="117" spans="1:7">
      <c r="A117" s="3">
        <v>7</v>
      </c>
      <c r="B117" s="3" t="str">
        <f>产品要素表!A25&amp;":"&amp;产品要素表!B25&amp;"/"&amp;产品要素表!E25</f>
        <v>J份额:苏银理财恒源1年定开2012期J/J03133</v>
      </c>
      <c r="C117" s="3" t="str">
        <f>产品要素表!A25&amp;":"&amp;TEXT(产品要素表!D69,"0.00%")</f>
        <v>J份额:0.15%</v>
      </c>
      <c r="D117" s="3" t="str">
        <f>产品要素表!A25&amp;":"&amp;TEXT(产品要素表!E69,"0.00%")</f>
        <v>J份额:0.20%</v>
      </c>
      <c r="E117" s="3" t="str">
        <f>产品要素表!A25&amp;" "&amp;TEXT(C38/100,"0.00%")&amp;"-"&amp;TEXT(D38/100,"0.00%")</f>
        <v>J份额 2.55%-3.15%</v>
      </c>
      <c r="F117" s="3" t="str">
        <f>产品要素表!A25&amp;" "&amp;TEXT(产品要素表!N69,"0.00%")</f>
        <v>J份额 0.50%</v>
      </c>
      <c r="G117" s="3" t="str">
        <f>产品要素表!A25&amp;" "&amp;TEXT(产品要素表!O69,"0.00%")</f>
        <v>J份额 0.70%</v>
      </c>
    </row>
    <row r="118" spans="1:7">
      <c r="A118" s="3">
        <v>8</v>
      </c>
      <c r="B118" s="3" t="str">
        <f>产品要素表!A26&amp;":"&amp;产品要素表!B26&amp;"/"&amp;产品要素表!E26</f>
        <v>P份额:苏银理财恒源1年定开2012期P/J03854</v>
      </c>
      <c r="C118" s="3" t="str">
        <f>产品要素表!A26&amp;":"&amp;TEXT(产品要素表!D70,"0.00%")</f>
        <v>P份额:0.10%</v>
      </c>
      <c r="D118" s="3" t="str">
        <f>产品要素表!A26&amp;":"&amp;TEXT(产品要素表!E70,"0.00%")</f>
        <v>P份额:0.15%</v>
      </c>
      <c r="E118" s="3" t="str">
        <f>产品要素表!A26&amp;" "&amp;TEXT(C39/100,"0.00%")&amp;"-"&amp;TEXT(D39/100,"0.00%")</f>
        <v>P份额 2.65%-3.25%</v>
      </c>
      <c r="F118" s="3" t="str">
        <f>产品要素表!A26&amp;" "&amp;TEXT(产品要素表!N70,"0.00%")</f>
        <v>P份额 0.45%</v>
      </c>
      <c r="G118" s="3" t="str">
        <f>产品要素表!A26&amp;" "&amp;TEXT(产品要素表!O70,"0.00%")</f>
        <v>P份额 0.65%</v>
      </c>
    </row>
    <row r="119" spans="1:7">
      <c r="A119" s="3">
        <v>9</v>
      </c>
      <c r="B119" s="3" t="str">
        <f>产品要素表!A27&amp;":"&amp;产品要素表!B27&amp;"/"&amp;产品要素表!E27</f>
        <v>GS份额:苏银理财恒源1年定开2012期GS/J16444</v>
      </c>
      <c r="C119" s="3" t="str">
        <f>产品要素表!A27&amp;":"&amp;TEXT(产品要素表!D71,"0.00%")</f>
        <v>GS份额:0.20%</v>
      </c>
      <c r="D119" s="3" t="str">
        <f>产品要素表!A27&amp;":"&amp;TEXT(产品要素表!E71,"0.00%")</f>
        <v>GS份额:0.15%</v>
      </c>
      <c r="E119" s="3" t="str">
        <f>产品要素表!A27&amp;" "&amp;TEXT(C40/100,"0.00%")&amp;"-"&amp;TEXT(D40/100,"0.00%")</f>
        <v>GS份额 2.55%-3.15%</v>
      </c>
      <c r="F119" s="3" t="str">
        <f>产品要素表!A27&amp;" "&amp;TEXT(产品要素表!N71,"0.00%")</f>
        <v>GS份额 0.55%</v>
      </c>
      <c r="G119" s="3" t="str">
        <f>产品要素表!A27&amp;" "&amp;TEXT(产品要素表!O71,"0.00%")</f>
        <v>GS份额 0.65%</v>
      </c>
    </row>
    <row r="120" spans="1:7">
      <c r="A120" s="3">
        <v>10</v>
      </c>
      <c r="B120" s="3" t="str">
        <f>产品要素表!A28&amp;":"&amp;产品要素表!B28&amp;"/"&amp;产品要素表!E28</f>
        <v>U份额:苏银理财恒源1年定开2012期U/J16445</v>
      </c>
      <c r="C120" s="3" t="str">
        <f>产品要素表!A28&amp;":"&amp;TEXT(产品要素表!D72,"0.00%")</f>
        <v>U份额:0.25%</v>
      </c>
      <c r="D120" s="3" t="str">
        <f>产品要素表!A28&amp;":"&amp;TEXT(产品要素表!E72,"0.00%")</f>
        <v>U份额:0.20%</v>
      </c>
      <c r="E120" s="3" t="str">
        <f>产品要素表!A28&amp;" "&amp;TEXT(C41/100,"0.00%")&amp;"-"&amp;TEXT(D41/100,"0.00%")</f>
        <v>U份额 2.45%-3.05%</v>
      </c>
      <c r="F120" s="3" t="str">
        <f>产品要素表!A28&amp;" "&amp;TEXT(产品要素表!N72,"0.00%")</f>
        <v>U份额 0.60%</v>
      </c>
      <c r="G120" s="3" t="str">
        <f>产品要素表!A28&amp;" "&amp;TEXT(产品要素表!O72,"0.00%")</f>
        <v>U份额 0.70%</v>
      </c>
    </row>
    <row r="121" spans="1:7">
      <c r="A121" s="3">
        <v>11</v>
      </c>
      <c r="B121" s="3" t="str">
        <f>产品要素表!A29&amp;":"&amp;产品要素表!B29&amp;"/"&amp;产品要素表!E29</f>
        <v>Z份额:苏银理财恒源1年定开2012期Z/J16446</v>
      </c>
      <c r="C121" s="3" t="str">
        <f>产品要素表!A29&amp;":"&amp;TEXT(产品要素表!D73,"0.00%")</f>
        <v>Z份额:0.30%</v>
      </c>
      <c r="D121" s="3" t="str">
        <f>产品要素表!A29&amp;":"&amp;TEXT(产品要素表!E73,"0.00%")</f>
        <v>Z份额:0.15%</v>
      </c>
      <c r="E121" s="3" t="str">
        <f>产品要素表!A29&amp;" "&amp;TEXT(C42/100,"0.00%")&amp;"-"&amp;TEXT(D42/100,"0.00%")</f>
        <v>Z份额 2.45%-3.05%</v>
      </c>
      <c r="F121" s="3" t="str">
        <f>产品要素表!A29&amp;" "&amp;TEXT(产品要素表!N73,"0.00%")</f>
        <v>Z份额 0.65%</v>
      </c>
      <c r="G121" s="3" t="str">
        <f>产品要素表!A29&amp;" "&amp;TEXT(产品要素表!O73,"0.00%")</f>
        <v>Z份额 0.65%</v>
      </c>
    </row>
    <row r="122" spans="1:7">
      <c r="A122" s="3">
        <v>12</v>
      </c>
      <c r="B122" s="3" t="str">
        <f>产品要素表!A30&amp;":"&amp;产品要素表!B30&amp;"/"&amp;产品要素表!E30</f>
        <v>ZA份额:苏银理财恒源1年定开2012期ZA鑫福款（自动赎回）/J03134</v>
      </c>
      <c r="C122" s="3" t="str">
        <f>产品要素表!A30&amp;":"&amp;TEXT(产品要素表!D74,"0.00%")</f>
        <v>ZA份额:0.30%</v>
      </c>
      <c r="D122" s="3" t="str">
        <f>产品要素表!A30&amp;":"&amp;TEXT(产品要素表!E74,"0.00%")</f>
        <v>ZA份额:0.15%</v>
      </c>
      <c r="E122" s="3" t="str">
        <f>产品要素表!A30&amp;" "&amp;TEXT(C43/100,"0.00%")&amp;"-"&amp;TEXT(D43/100,"0.00%")</f>
        <v>ZA份额 2.45%-3.05%</v>
      </c>
      <c r="F122" s="3" t="str">
        <f>产品要素表!A30&amp;" "&amp;TEXT(产品要素表!N74,"0.00%")</f>
        <v>ZA份额 0.65%</v>
      </c>
      <c r="G122" s="3" t="str">
        <f>产品要素表!A30&amp;" "&amp;TEXT(产品要素表!O74,"0.00%")</f>
        <v>ZA份额 0.65%</v>
      </c>
    </row>
    <row r="123" spans="1:7">
      <c r="A123" s="3">
        <v>13</v>
      </c>
      <c r="B123" s="3" t="str">
        <f>产品要素表!A31&amp;":"&amp;产品要素表!B31&amp;"/"&amp;产品要素表!E31</f>
        <v>ZF份额:苏银理财恒源1年定开2012期ZF（自动赎回）/J03135</v>
      </c>
      <c r="C123" s="3" t="str">
        <f>产品要素表!A31&amp;":"&amp;TEXT(产品要素表!D75,"0.00%")</f>
        <v>ZF份额:0.30%</v>
      </c>
      <c r="D123" s="3" t="str">
        <f>产品要素表!A31&amp;":"&amp;TEXT(产品要素表!E75,"0.00%")</f>
        <v>ZF份额:0.15%</v>
      </c>
      <c r="E123" s="3" t="str">
        <f>产品要素表!A31&amp;" "&amp;TEXT(C44/100,"0.00%")&amp;"-"&amp;TEXT(D44/100,"0.00%")</f>
        <v>ZF份额 2.45%-3.05%</v>
      </c>
      <c r="F123" s="3" t="str">
        <f>产品要素表!A31&amp;" "&amp;TEXT(产品要素表!N75,"0.00%")</f>
        <v>ZF份额 0.65%</v>
      </c>
      <c r="G123" s="3" t="str">
        <f>产品要素表!A31&amp;" "&amp;TEXT(产品要素表!O75,"0.00%")</f>
        <v>ZF份额 0.65%</v>
      </c>
    </row>
    <row r="124" spans="1:7">
      <c r="A124" s="3">
        <v>14</v>
      </c>
      <c r="B124" s="3" t="str">
        <f>产品要素表!A32&amp;":"&amp;产品要素表!B32&amp;"/"&amp;产品要素表!E32</f>
        <v>ZJ份额:苏银理财恒源1年定开2012期ZJ（自动赎回）/J16447</v>
      </c>
      <c r="C124" s="3" t="str">
        <f>产品要素表!A32&amp;":"&amp;TEXT(产品要素表!D76,"0.00%")</f>
        <v>ZJ份额:0.05%</v>
      </c>
      <c r="D124" s="3" t="str">
        <f>产品要素表!A32&amp;":"&amp;TEXT(产品要素表!E76,"0.00%")</f>
        <v>ZJ份额:0.15%</v>
      </c>
      <c r="E124" s="3" t="str">
        <f>产品要素表!A32&amp;" "&amp;TEXT(C45/100,"0.00%")&amp;"-"&amp;TEXT(D45/100,"0.00%")</f>
        <v>ZJ份额 2.70%-3.30%</v>
      </c>
      <c r="F124" s="3" t="str">
        <f>产品要素表!A32&amp;" "&amp;TEXT(产品要素表!N76,"0.00%")</f>
        <v>ZJ份额 0.40%</v>
      </c>
      <c r="G124" s="3" t="str">
        <f>产品要素表!A32&amp;" "&amp;TEXT(产品要素表!O76,"0.00%")</f>
        <v>ZJ份额 0.65%</v>
      </c>
    </row>
    <row r="125" spans="1:7">
      <c r="A125" s="3">
        <v>15</v>
      </c>
      <c r="B125" s="3" t="str">
        <f>产品要素表!A33&amp;":"&amp;产品要素表!B33&amp;"/"&amp;产品要素表!E33</f>
        <v>ZL份额:苏银理财恒源1年定开2012期ZL（自动赎回）/J16448</v>
      </c>
      <c r="C125" s="3" t="str">
        <f>产品要素表!A33&amp;":"&amp;TEXT(产品要素表!D77,"0.00%")</f>
        <v>ZL份额:0.15%</v>
      </c>
      <c r="D125" s="3" t="str">
        <f>产品要素表!A33&amp;":"&amp;TEXT(产品要素表!E77,"0.00%")</f>
        <v>ZL份额:0.15%</v>
      </c>
      <c r="E125" s="3" t="str">
        <f>产品要素表!A33&amp;" "&amp;TEXT(C46/100,"0.00%")&amp;"-"&amp;TEXT(D46/100,"0.00%")</f>
        <v>ZL份额 2.60%-3.20%</v>
      </c>
      <c r="F125" s="3" t="str">
        <f>产品要素表!A33&amp;" "&amp;TEXT(产品要素表!N77,"0.00%")</f>
        <v>ZL份额 0.50%</v>
      </c>
      <c r="G125" s="3" t="str">
        <f>产品要素表!A33&amp;" "&amp;TEXT(产品要素表!O77,"0.00%")</f>
        <v>ZL份额 0.65%</v>
      </c>
    </row>
    <row r="126" spans="1:7">
      <c r="A126" s="3">
        <v>16</v>
      </c>
      <c r="B126" s="3" t="str">
        <f>产品要素表!A34&amp;":"&amp;产品要素表!B34&amp;"/"&amp;产品要素表!E34</f>
        <v>ZN份额:苏银理财恒源1年定开2012期ZN（自动赎回）/J03855</v>
      </c>
      <c r="C126" s="3" t="str">
        <f>产品要素表!A34&amp;":"&amp;TEXT(产品要素表!D78,"0.00%")</f>
        <v>ZN份额:0.20%</v>
      </c>
      <c r="D126" s="3" t="str">
        <f>产品要素表!A34&amp;":"&amp;TEXT(产品要素表!E78,"0.00%")</f>
        <v>ZN份额:0.15%</v>
      </c>
      <c r="E126" s="3" t="str">
        <f>产品要素表!A34&amp;" "&amp;TEXT(C47/100,"0.00%")&amp;"-"&amp;TEXT(D47/100,"0.00%")</f>
        <v>ZN份额 2.55%-3.15%</v>
      </c>
      <c r="F126" s="3" t="str">
        <f>产品要素表!A34&amp;" "&amp;TEXT(产品要素表!N78,"0.00%")</f>
        <v>ZN份额 0.55%</v>
      </c>
      <c r="G126" s="3" t="str">
        <f>产品要素表!A34&amp;" "&amp;TEXT(产品要素表!O78,"0.00%")</f>
        <v>ZN份额 0.65%</v>
      </c>
    </row>
    <row r="127" spans="1:7">
      <c r="A127" s="3">
        <v>17</v>
      </c>
      <c r="B127" s="3" t="str">
        <f>产品要素表!A35&amp;":"&amp;产品要素表!B35&amp;"/"&amp;产品要素表!E35</f>
        <v>ZQ份额:苏银理财恒源1年定开2012期ZQ（自动赎回）/J03856</v>
      </c>
      <c r="C127" s="3" t="str">
        <f>产品要素表!A35&amp;":"&amp;TEXT(产品要素表!D79,"0.00%")</f>
        <v>ZQ份额:0.30%</v>
      </c>
      <c r="D127" s="3" t="str">
        <f>产品要素表!A35&amp;":"&amp;TEXT(产品要素表!E79,"0.00%")</f>
        <v>ZQ份额:0.20%</v>
      </c>
      <c r="E127" s="3" t="str">
        <f>产品要素表!A35&amp;" "&amp;TEXT(C48/100,"0.00%")&amp;"-"&amp;TEXT(D48/100,"0.00%")</f>
        <v>ZQ份额 2.40%-3.00%</v>
      </c>
      <c r="F127" s="3" t="str">
        <f>产品要素表!A35&amp;" "&amp;TEXT(产品要素表!N79,"0.00%")</f>
        <v>ZQ份额 0.65%</v>
      </c>
      <c r="G127" s="3" t="str">
        <f>产品要素表!A35&amp;" "&amp;TEXT(产品要素表!O79,"0.00%")</f>
        <v>ZQ份额 0.70%</v>
      </c>
    </row>
    <row r="128" spans="1:7">
      <c r="A128" s="3">
        <v>18</v>
      </c>
      <c r="B128" s="3" t="str">
        <f>产品要素表!A36&amp;":"&amp;产品要素表!B36&amp;"/"&amp;产品要素表!E36</f>
        <v>ZC份额:苏银理财恒源1年定开2012期ZC鑫福优享（自动赎回）/J16449</v>
      </c>
      <c r="C128" s="3" t="str">
        <f>产品要素表!A36&amp;":"&amp;TEXT(产品要素表!D80,"0.00%")</f>
        <v>ZC份额:0.25%</v>
      </c>
      <c r="D128" s="3" t="str">
        <f>产品要素表!A36&amp;":"&amp;TEXT(产品要素表!E80,"0.00%")</f>
        <v>ZC份额:0.15%</v>
      </c>
      <c r="E128" s="3" t="str">
        <f>产品要素表!A36&amp;" "&amp;TEXT(C49/100,"0.00%")&amp;"-"&amp;TEXT(D49/100,"0.00%")</f>
        <v>ZC份额 2.50%-3.10%</v>
      </c>
      <c r="F128" s="3" t="str">
        <f>产品要素表!A36&amp;" "&amp;TEXT(产品要素表!N80,"0.00%")</f>
        <v>ZC份额 0.60%</v>
      </c>
      <c r="G128" s="3" t="str">
        <f>产品要素表!A36&amp;" "&amp;TEXT(产品要素表!O80,"0.00%")</f>
        <v>ZC份额 0.65%</v>
      </c>
    </row>
    <row r="129" spans="1:7">
      <c r="A129" s="3">
        <v>19</v>
      </c>
      <c r="B129" s="3" t="str">
        <f>产品要素表!A37&amp;":"&amp;产品要素表!B37&amp;"/"&amp;产品要素表!E37</f>
        <v>ZK份额:苏银理财恒源1年定开2012期ZK鑫福尊享（自动赎回）/J16451</v>
      </c>
      <c r="C129" s="3" t="str">
        <f>产品要素表!A37&amp;":"&amp;TEXT(产品要素表!D81,"0.00%")</f>
        <v>ZK份额:0.15%</v>
      </c>
      <c r="D129" s="3" t="str">
        <f>产品要素表!A37&amp;":"&amp;TEXT(产品要素表!E81,"0.00%")</f>
        <v>ZK份额:0.15%</v>
      </c>
      <c r="E129" s="3" t="str">
        <f>产品要素表!A37&amp;" "&amp;TEXT(C50/100,"0.00%")&amp;"-"&amp;TEXT(D50/100,"0.00%")</f>
        <v>ZK份额 2.60%-3.20%</v>
      </c>
      <c r="F129" s="3" t="str">
        <f>产品要素表!A37&amp;" "&amp;TEXT(产品要素表!N81,"0.00%")</f>
        <v>ZK份额 0.50%</v>
      </c>
      <c r="G129" s="3" t="str">
        <f>产品要素表!A37&amp;" "&amp;TEXT(产品要素表!O81,"0.00%")</f>
        <v>ZK份额 0.65%</v>
      </c>
    </row>
    <row r="130" spans="1:7">
      <c r="A130" s="3">
        <v>20</v>
      </c>
      <c r="B130" s="3"/>
      <c r="C130" s="3"/>
      <c r="D130" s="3"/>
      <c r="E130" s="3"/>
      <c r="F130" s="3"/>
      <c r="G130" s="3"/>
    </row>
    <row r="131" spans="1:7">
      <c r="A131" s="3">
        <v>21</v>
      </c>
      <c r="B131" s="3"/>
      <c r="C131" s="3"/>
      <c r="D131" s="3"/>
      <c r="E131" s="3"/>
      <c r="F131" s="3"/>
      <c r="G131" s="3"/>
    </row>
    <row r="132" spans="1:7">
      <c r="A132" s="3">
        <v>22</v>
      </c>
      <c r="B132" s="3"/>
      <c r="C132" s="3"/>
      <c r="D132" s="3"/>
      <c r="E132" s="3"/>
      <c r="F132" s="3"/>
      <c r="G132" s="3"/>
    </row>
    <row r="133" spans="1:7">
      <c r="A133" s="3">
        <v>23</v>
      </c>
      <c r="B133" s="3"/>
      <c r="C133" s="3"/>
      <c r="D133" s="3"/>
      <c r="E133" s="3"/>
      <c r="F133" s="3"/>
      <c r="G133" s="3"/>
    </row>
    <row r="135" spans="1:1">
      <c r="A135" s="1" t="s">
        <v>317</v>
      </c>
    </row>
    <row r="136" spans="1:4">
      <c r="A136" s="3">
        <v>1</v>
      </c>
      <c r="B136" s="1" t="str">
        <f>产品要素表!B19&amp;"/"&amp;产品要素表!E19</f>
        <v>苏银理财恒源1年定开2012期A/J203012SA252</v>
      </c>
      <c r="C136" s="1" t="str">
        <f>TEXT(产品要素表!D63,"0.00%")&amp;"/年"</f>
        <v>0.15%/年</v>
      </c>
      <c r="D136" s="1" t="str">
        <f>TEXT(产品要素表!E63,"0.00%")&amp;"/年"</f>
        <v>0.30%/年</v>
      </c>
    </row>
    <row r="137" spans="1:4">
      <c r="A137" s="3">
        <v>2</v>
      </c>
      <c r="B137" s="1" t="str">
        <f>产品要素表!B20&amp;"/"&amp;产品要素表!E20</f>
        <v>苏银理财恒源1年定开2012期B/J02278</v>
      </c>
      <c r="C137" s="1" t="str">
        <f>TEXT(产品要素表!D64,"0.00%")&amp;"/年"</f>
        <v>0.15%/年</v>
      </c>
      <c r="D137" s="1" t="str">
        <f>TEXT(产品要素表!E64,"0.00%")&amp;"/年"</f>
        <v>0.27%/年</v>
      </c>
    </row>
    <row r="138" spans="1:4">
      <c r="A138" s="3">
        <v>3</v>
      </c>
      <c r="B138" s="1" t="str">
        <f>产品要素表!B21&amp;"/"&amp;产品要素表!E21</f>
        <v>苏银理财恒源1年定开2012期C/J16443</v>
      </c>
      <c r="C138" s="1" t="str">
        <f>TEXT(产品要素表!D65,"0.00%")&amp;"/年"</f>
        <v>0.15%/年</v>
      </c>
      <c r="D138" s="1" t="str">
        <f>TEXT(产品要素表!E65,"0.00%")&amp;"/年"</f>
        <v>0.25%/年</v>
      </c>
    </row>
    <row r="139" spans="1:4">
      <c r="A139" s="3">
        <v>4</v>
      </c>
      <c r="B139" s="1" t="str">
        <f>产品要素表!B22&amp;"/"&amp;产品要素表!E22</f>
        <v>苏银理财恒源1年定开2012期D/J03131</v>
      </c>
      <c r="C139" s="1" t="str">
        <f>TEXT(产品要素表!D66,"0.00%")&amp;"/年"</f>
        <v>0.15%/年</v>
      </c>
      <c r="D139" s="1" t="str">
        <f>TEXT(产品要素表!E66,"0.00%")&amp;"/年"</f>
        <v>0.15%/年</v>
      </c>
    </row>
    <row r="140" spans="1:4">
      <c r="A140" s="3">
        <v>5</v>
      </c>
      <c r="B140" s="1" t="str">
        <f>产品要素表!B23&amp;"/"&amp;产品要素表!E23</f>
        <v>苏银理财恒源1年定开2012期F/J03132</v>
      </c>
      <c r="C140" s="1" t="str">
        <f>TEXT(产品要素表!D67,"0.00%")&amp;"/年"</f>
        <v>0.30%/年</v>
      </c>
      <c r="D140" s="1" t="str">
        <f>TEXT(产品要素表!E67,"0.00%")&amp;"/年"</f>
        <v>0.15%/年</v>
      </c>
    </row>
    <row r="141" spans="1:4">
      <c r="A141" s="3">
        <v>6</v>
      </c>
      <c r="B141" s="1" t="str">
        <f>产品要素表!B24&amp;"/"&amp;产品要素表!E24</f>
        <v>苏银理财恒源1年定开2012期G/J02279</v>
      </c>
      <c r="C141" s="1" t="str">
        <f>TEXT(产品要素表!D68,"0.00%")&amp;"/年"</f>
        <v>0.20%/年</v>
      </c>
      <c r="D141" s="1" t="str">
        <f>TEXT(产品要素表!E68,"0.00%")&amp;"/年"</f>
        <v>0.22%/年</v>
      </c>
    </row>
    <row r="142" spans="1:4">
      <c r="A142" s="3">
        <v>7</v>
      </c>
      <c r="B142" s="1" t="str">
        <f>产品要素表!B25&amp;"/"&amp;产品要素表!E25</f>
        <v>苏银理财恒源1年定开2012期J/J03133</v>
      </c>
      <c r="C142" s="1" t="str">
        <f>TEXT(产品要素表!D69,"0.00%")&amp;"/年"</f>
        <v>0.15%/年</v>
      </c>
      <c r="D142" s="1" t="str">
        <f>TEXT(产品要素表!E69,"0.00%")&amp;"/年"</f>
        <v>0.20%/年</v>
      </c>
    </row>
    <row r="143" spans="1:4">
      <c r="A143" s="3">
        <v>8</v>
      </c>
      <c r="B143" s="1" t="str">
        <f>产品要素表!B26&amp;"/"&amp;产品要素表!E26</f>
        <v>苏银理财恒源1年定开2012期P/J03854</v>
      </c>
      <c r="C143" s="1" t="str">
        <f>TEXT(产品要素表!D70,"0.00%")&amp;"/年"</f>
        <v>0.10%/年</v>
      </c>
      <c r="D143" s="1" t="str">
        <f>TEXT(产品要素表!E70,"0.00%")&amp;"/年"</f>
        <v>0.15%/年</v>
      </c>
    </row>
    <row r="144" spans="1:4">
      <c r="A144" s="3">
        <v>9</v>
      </c>
      <c r="B144" s="1" t="str">
        <f>产品要素表!B27&amp;"/"&amp;产品要素表!E27</f>
        <v>苏银理财恒源1年定开2012期GS/J16444</v>
      </c>
      <c r="C144" s="1" t="str">
        <f>TEXT(产品要素表!D71,"0.00%")&amp;"/年"</f>
        <v>0.20%/年</v>
      </c>
      <c r="D144" s="1" t="str">
        <f>TEXT(产品要素表!E71,"0.00%")&amp;"/年"</f>
        <v>0.15%/年</v>
      </c>
    </row>
    <row r="145" spans="1:4">
      <c r="A145" s="3">
        <v>10</v>
      </c>
      <c r="B145" s="1" t="str">
        <f>产品要素表!B28&amp;"/"&amp;产品要素表!E28</f>
        <v>苏银理财恒源1年定开2012期U/J16445</v>
      </c>
      <c r="C145" s="1" t="str">
        <f>TEXT(产品要素表!D72,"0.00%")&amp;"/年"</f>
        <v>0.25%/年</v>
      </c>
      <c r="D145" s="1" t="str">
        <f>TEXT(产品要素表!E72,"0.00%")&amp;"/年"</f>
        <v>0.20%/年</v>
      </c>
    </row>
    <row r="146" spans="1:4">
      <c r="A146" s="3">
        <v>11</v>
      </c>
      <c r="B146" s="1" t="str">
        <f>产品要素表!B29&amp;"/"&amp;产品要素表!E29</f>
        <v>苏银理财恒源1年定开2012期Z/J16446</v>
      </c>
      <c r="C146" s="1" t="str">
        <f>TEXT(产品要素表!D73,"0.00%")&amp;"/年"</f>
        <v>0.30%/年</v>
      </c>
      <c r="D146" s="1" t="str">
        <f>TEXT(产品要素表!E73,"0.00%")&amp;"/年"</f>
        <v>0.15%/年</v>
      </c>
    </row>
    <row r="147" spans="1:4">
      <c r="A147" s="3">
        <v>12</v>
      </c>
      <c r="B147" s="1" t="str">
        <f>产品要素表!B30&amp;"/"&amp;产品要素表!E30</f>
        <v>苏银理财恒源1年定开2012期ZA鑫福款（自动赎回）/J03134</v>
      </c>
      <c r="C147" s="1" t="str">
        <f>TEXT(产品要素表!D74,"0.00%")&amp;"/年"</f>
        <v>0.30%/年</v>
      </c>
      <c r="D147" s="1" t="str">
        <f>TEXT(产品要素表!E74,"0.00%")&amp;"/年"</f>
        <v>0.15%/年</v>
      </c>
    </row>
    <row r="148" spans="1:4">
      <c r="A148" s="3">
        <v>13</v>
      </c>
      <c r="B148" s="1" t="str">
        <f>产品要素表!B31&amp;"/"&amp;产品要素表!E31</f>
        <v>苏银理财恒源1年定开2012期ZF（自动赎回）/J03135</v>
      </c>
      <c r="C148" s="1" t="str">
        <f>TEXT(产品要素表!D75,"0.00%")&amp;"/年"</f>
        <v>0.30%/年</v>
      </c>
      <c r="D148" s="1" t="str">
        <f>TEXT(产品要素表!E75,"0.00%")&amp;"/年"</f>
        <v>0.15%/年</v>
      </c>
    </row>
    <row r="149" spans="1:4">
      <c r="A149" s="3">
        <v>14</v>
      </c>
      <c r="B149" s="1" t="str">
        <f>产品要素表!B32&amp;"/"&amp;产品要素表!E32</f>
        <v>苏银理财恒源1年定开2012期ZJ（自动赎回）/J16447</v>
      </c>
      <c r="C149" s="1" t="str">
        <f>TEXT(产品要素表!D76,"0.00%")&amp;"/年"</f>
        <v>0.05%/年</v>
      </c>
      <c r="D149" s="1" t="str">
        <f>TEXT(产品要素表!E76,"0.00%")&amp;"/年"</f>
        <v>0.15%/年</v>
      </c>
    </row>
    <row r="150" spans="1:4">
      <c r="A150" s="3">
        <v>15</v>
      </c>
      <c r="B150" s="1" t="str">
        <f>产品要素表!B33&amp;"/"&amp;产品要素表!E33</f>
        <v>苏银理财恒源1年定开2012期ZL（自动赎回）/J16448</v>
      </c>
      <c r="C150" s="1" t="str">
        <f>TEXT(产品要素表!D77,"0.00%")&amp;"/年"</f>
        <v>0.15%/年</v>
      </c>
      <c r="D150" s="1" t="str">
        <f>TEXT(产品要素表!E77,"0.00%")&amp;"/年"</f>
        <v>0.15%/年</v>
      </c>
    </row>
    <row r="151" spans="1:4">
      <c r="A151" s="3">
        <v>16</v>
      </c>
      <c r="B151" s="1" t="str">
        <f>产品要素表!B34&amp;"/"&amp;产品要素表!E34</f>
        <v>苏银理财恒源1年定开2012期ZN（自动赎回）/J03855</v>
      </c>
      <c r="C151" s="1" t="str">
        <f>TEXT(产品要素表!D78,"0.00%")&amp;"/年"</f>
        <v>0.20%/年</v>
      </c>
      <c r="D151" s="1" t="str">
        <f>TEXT(产品要素表!E78,"0.00%")&amp;"/年"</f>
        <v>0.15%/年</v>
      </c>
    </row>
    <row r="152" spans="1:4">
      <c r="A152" s="3">
        <v>17</v>
      </c>
      <c r="B152" s="1" t="str">
        <f>产品要素表!B35&amp;"/"&amp;产品要素表!E35</f>
        <v>苏银理财恒源1年定开2012期ZQ（自动赎回）/J03856</v>
      </c>
      <c r="C152" s="1" t="str">
        <f>TEXT(产品要素表!D79,"0.00%")&amp;"/年"</f>
        <v>0.30%/年</v>
      </c>
      <c r="D152" s="1" t="str">
        <f>TEXT(产品要素表!E79,"0.00%")&amp;"/年"</f>
        <v>0.20%/年</v>
      </c>
    </row>
    <row r="153" spans="1:4">
      <c r="A153" s="3">
        <v>18</v>
      </c>
      <c r="B153" s="1" t="str">
        <f>产品要素表!B36&amp;"/"&amp;产品要素表!E36</f>
        <v>苏银理财恒源1年定开2012期ZC鑫福优享（自动赎回）/J16449</v>
      </c>
      <c r="C153" s="1" t="str">
        <f>TEXT(产品要素表!D80,"0.00%")&amp;"/年"</f>
        <v>0.25%/年</v>
      </c>
      <c r="D153" s="1" t="str">
        <f>TEXT(产品要素表!E80,"0.00%")&amp;"/年"</f>
        <v>0.15%/年</v>
      </c>
    </row>
    <row r="154" spans="1:4">
      <c r="A154" s="3">
        <v>19</v>
      </c>
      <c r="B154" s="1" t="str">
        <f>产品要素表!B37&amp;"/"&amp;产品要素表!E37</f>
        <v>苏银理财恒源1年定开2012期ZK鑫福尊享（自动赎回）/J16451</v>
      </c>
      <c r="C154" s="1" t="str">
        <f>TEXT(产品要素表!D81,"0.00%")&amp;"/年"</f>
        <v>0.15%/年</v>
      </c>
      <c r="D154" s="1" t="str">
        <f>TEXT(产品要素表!E81,"0.00%")&amp;"/年"</f>
        <v>0.15%/年</v>
      </c>
    </row>
    <row r="157" spans="1:7">
      <c r="A157" s="1" t="s">
        <v>318</v>
      </c>
      <c r="B157" s="1" t="s">
        <v>319</v>
      </c>
      <c r="C157" s="1" t="s">
        <v>320</v>
      </c>
      <c r="D157" s="1" t="s">
        <v>321</v>
      </c>
      <c r="E157" s="1" t="s">
        <v>322</v>
      </c>
      <c r="F157" s="1" t="s">
        <v>323</v>
      </c>
      <c r="G157" s="1" t="s">
        <v>324</v>
      </c>
    </row>
    <row r="158" spans="1:7">
      <c r="A158" s="1">
        <v>1</v>
      </c>
      <c r="B158" s="1" t="str">
        <f>产品要素表!C51&amp;"份额 "&amp;产品要素表!F51</f>
        <v>A份额 2.60%-3.20%</v>
      </c>
      <c r="C158" s="1" t="str">
        <f>产品要素表!A19&amp;" "&amp;TEXT(C32/100,"0.00%")&amp;"-"&amp;TEXT(D32/100,"0.00%")</f>
        <v>A份额 2.45%-3.05%</v>
      </c>
      <c r="D158" s="1" t="str">
        <f>产品要素表!C51&amp;"份额 "&amp;TEXT(产品要素表!D51,"0.00%")&amp;"/年"</f>
        <v>A份额 0.10%/年</v>
      </c>
      <c r="E158" s="1" t="str">
        <f>产品要素表!A19&amp;" "&amp;TEXT(产品要素表!N63,"0.00%")&amp;"/年"</f>
        <v>A份额 0.50%/年</v>
      </c>
      <c r="F158" s="1" t="str">
        <f>产品要素表!C51&amp;"份额 "&amp;TEXT(产品要素表!E51,"0.00%")&amp;"/年"</f>
        <v>A份额 0.30%/年</v>
      </c>
      <c r="G158" s="1" t="str">
        <f>产品要素表!A19&amp;" "&amp;TEXT(产品要素表!O63,"0.00%")&amp;"/年"</f>
        <v>A份额 0.80%/年</v>
      </c>
    </row>
    <row r="159" spans="1:7">
      <c r="A159" s="1">
        <v>2</v>
      </c>
      <c r="B159" s="1" t="str">
        <f>产品要素表!C52&amp;"份额 "&amp;产品要素表!F52</f>
        <v>B份额 2.63%-3.23%</v>
      </c>
      <c r="C159" s="1" t="str">
        <f>产品要素表!A20&amp;" "&amp;TEXT(C33/100,"0.00%")&amp;"-"&amp;TEXT(D33/100,"0.00%")</f>
        <v>B份额 2.48%-3.08%</v>
      </c>
      <c r="D159" s="1" t="str">
        <f>产品要素表!C52&amp;"份额 "&amp;TEXT(产品要素表!D52,"0.00%")&amp;"/年"</f>
        <v>B份额 0.10%/年</v>
      </c>
      <c r="E159" s="1" t="str">
        <f>产品要素表!A20&amp;" "&amp;TEXT(产品要素表!N64,"0.00%")&amp;"/年"</f>
        <v>B份额 0.50%/年</v>
      </c>
      <c r="F159" s="1" t="str">
        <f>产品要素表!C52&amp;"份额 "&amp;TEXT(产品要素表!E52,"0.00%")&amp;"/年"</f>
        <v>B份额 0.27%/年</v>
      </c>
      <c r="G159" s="1" t="str">
        <f>产品要素表!A20&amp;" "&amp;TEXT(产品要素表!O64,"0.00%")&amp;"/年"</f>
        <v>B份额 0.77%/年</v>
      </c>
    </row>
    <row r="160" spans="1:7">
      <c r="A160" s="1">
        <v>3</v>
      </c>
      <c r="B160" s="1" t="str">
        <f>产品要素表!C53&amp;"份额 "&amp;产品要素表!F53</f>
        <v>D份额 2.75%-3.35%</v>
      </c>
      <c r="C160" s="1" t="str">
        <f>产品要素表!A21&amp;" "&amp;TEXT(C34/100,"0.00%")&amp;"-"&amp;TEXT(D34/100,"0.00%")</f>
        <v>C份额 2.50%-3.10%</v>
      </c>
      <c r="D160" s="1" t="str">
        <f>产品要素表!C53&amp;"份额 "&amp;TEXT(产品要素表!D53,"0.00%")&amp;"/年"</f>
        <v>D份额 0.05%/年</v>
      </c>
      <c r="E160" s="1" t="str">
        <f>产品要素表!A21&amp;" "&amp;TEXT(产品要素表!N65,"0.00%")&amp;"/年"</f>
        <v>C份额 0.50%/年</v>
      </c>
      <c r="F160" s="1" t="str">
        <f>产品要素表!C53&amp;"份额 "&amp;TEXT(产品要素表!E53,"0.00%")&amp;"/年"</f>
        <v>D份额 0.20%/年</v>
      </c>
      <c r="G160" s="1" t="str">
        <f>产品要素表!A21&amp;" "&amp;TEXT(产品要素表!O65,"0.00%")&amp;"/年"</f>
        <v>C份额 0.75%/年</v>
      </c>
    </row>
    <row r="161" spans="1:7">
      <c r="A161" s="1">
        <v>4</v>
      </c>
      <c r="B161" s="1" t="str">
        <f>产品要素表!C54&amp;"份额 "&amp;产品要素表!F54</f>
        <v>F份额 2.60%-3.20%</v>
      </c>
      <c r="C161" s="1" t="str">
        <f>产品要素表!A22&amp;" "&amp;TEXT(C35/100,"0.00%")&amp;"-"&amp;TEXT(D35/100,"0.00%")</f>
        <v>D份额 2.60%-3.20%</v>
      </c>
      <c r="D161" s="1" t="str">
        <f>产品要素表!C54&amp;"份额 "&amp;TEXT(产品要素表!D54,"0.00%")&amp;"/年"</f>
        <v>F份额 0.10%/年</v>
      </c>
      <c r="E161" s="1" t="str">
        <f>产品要素表!A22&amp;" "&amp;TEXT(产品要素表!N66,"0.00%")&amp;"/年"</f>
        <v>D份额 0.50%/年</v>
      </c>
      <c r="F161" s="1" t="str">
        <f>产品要素表!C54&amp;"份额 "&amp;TEXT(产品要素表!E54,"0.00%")&amp;"/年"</f>
        <v>F份额 0.30%/年</v>
      </c>
      <c r="G161" s="1" t="str">
        <f>产品要素表!A22&amp;" "&amp;TEXT(产品要素表!O66,"0.00%")&amp;"/年"</f>
        <v>D份额 0.65%/年</v>
      </c>
    </row>
    <row r="162" spans="1:7">
      <c r="A162" s="1">
        <v>5</v>
      </c>
      <c r="B162" s="1" t="str">
        <f>产品要素表!C55&amp;"份额 "&amp;产品要素表!F55</f>
        <v>G份额 2.65%-3.25%</v>
      </c>
      <c r="C162" s="1" t="str">
        <f>产品要素表!A23&amp;" "&amp;TEXT(C36/100,"0.00%")&amp;"-"&amp;TEXT(D36/100,"0.00%")</f>
        <v>F份额 2.45%-3.05%</v>
      </c>
      <c r="D162" s="1" t="str">
        <f>产品要素表!C55&amp;"份额 "&amp;TEXT(产品要素表!D55,"0.00%")&amp;"/年"</f>
        <v>G份额 0.05%/年</v>
      </c>
      <c r="E162" s="1" t="str">
        <f>产品要素表!A23&amp;" "&amp;TEXT(产品要素表!N67,"0.00%")&amp;"/年"</f>
        <v>F份额 0.65%/年</v>
      </c>
      <c r="F162" s="1" t="str">
        <f>产品要素表!C55&amp;"份额 "&amp;TEXT(产品要素表!E55,"0.00%")&amp;"/年"</f>
        <v>G份额 0.30%/年</v>
      </c>
      <c r="G162" s="1" t="str">
        <f>产品要素表!A23&amp;" "&amp;TEXT(产品要素表!O67,"0.00%")&amp;"/年"</f>
        <v>F份额 0.65%/年</v>
      </c>
    </row>
    <row r="163" spans="1:7">
      <c r="A163" s="1">
        <v>6</v>
      </c>
      <c r="B163" s="1" t="str">
        <f>产品要素表!C56&amp;"份额 "&amp;产品要素表!F56</f>
        <v>J份额 2.70%-3.30%</v>
      </c>
      <c r="C163" s="1" t="str">
        <f>产品要素表!A24&amp;" "&amp;TEXT(C37/100,"0.00%")&amp;"-"&amp;TEXT(D37/100,"0.00%")</f>
        <v>G份额 2.48%-3.08%</v>
      </c>
      <c r="D163" s="1" t="str">
        <f>产品要素表!C56&amp;"份额 "&amp;TEXT(产品要素表!D56,"0.00%")&amp;"/年"</f>
        <v>J份额 0.10%/年</v>
      </c>
      <c r="E163" s="1" t="str">
        <f>产品要素表!A24&amp;" "&amp;TEXT(产品要素表!N68,"0.00%")&amp;"/年"</f>
        <v>G份额 0.55%/年</v>
      </c>
      <c r="F163" s="1" t="str">
        <f>产品要素表!C56&amp;"份额 "&amp;TEXT(产品要素表!E56,"0.00%")&amp;"/年"</f>
        <v>J份额 0.20%/年</v>
      </c>
      <c r="G163" s="1" t="str">
        <f>产品要素表!A24&amp;" "&amp;TEXT(产品要素表!O68,"0.00%")&amp;"/年"</f>
        <v>G份额 0.72%/年</v>
      </c>
    </row>
    <row r="164" spans="1:7">
      <c r="A164" s="1">
        <v>7</v>
      </c>
      <c r="B164" s="1" t="str">
        <f>产品要素表!C57&amp;"份额 "&amp;产品要素表!F57</f>
        <v>P份额 2.80%-3.40%</v>
      </c>
      <c r="C164" s="1" t="str">
        <f>产品要素表!A25&amp;" "&amp;TEXT(C38/100,"0.00%")&amp;"-"&amp;TEXT(D38/100,"0.00%")</f>
        <v>J份额 2.55%-3.15%</v>
      </c>
      <c r="D164" s="1" t="str">
        <f>产品要素表!C57&amp;"份额 "&amp;TEXT(产品要素表!D57,"0.00%")&amp;"/年"</f>
        <v>P份额 0.10%/年</v>
      </c>
      <c r="E164" s="1" t="str">
        <f>产品要素表!A25&amp;" "&amp;TEXT(产品要素表!N69,"0.00%")&amp;"/年"</f>
        <v>J份额 0.50%/年</v>
      </c>
      <c r="F164" s="1" t="str">
        <f>产品要素表!C57&amp;"份额 "&amp;TEXT(产品要素表!E57,"0.00%")&amp;"/年"</f>
        <v>P份额 0.10%/年</v>
      </c>
      <c r="G164" s="1" t="str">
        <f>产品要素表!A25&amp;" "&amp;TEXT(产品要素表!O69,"0.00%")&amp;"/年"</f>
        <v>J份额 0.70%/年</v>
      </c>
    </row>
    <row r="165" spans="1:7">
      <c r="A165" s="1">
        <v>8</v>
      </c>
      <c r="B165" s="1" t="str">
        <f>产品要素表!C58&amp;"份额 "&amp;产品要素表!F58</f>
        <v>ZA份额 2.60%-3.20%</v>
      </c>
      <c r="C165" s="1" t="str">
        <f>产品要素表!A26&amp;" "&amp;TEXT(C39/100,"0.00%")&amp;"-"&amp;TEXT(D39/100,"0.00%")</f>
        <v>P份额 2.65%-3.25%</v>
      </c>
      <c r="D165" s="1" t="str">
        <f>产品要素表!C58&amp;"份额 "&amp;TEXT(产品要素表!D58,"0.00%")&amp;"/年"</f>
        <v>ZA份额 0.10%/年</v>
      </c>
      <c r="E165" s="1" t="str">
        <f>产品要素表!A26&amp;" "&amp;TEXT(产品要素表!N70,"0.00%")&amp;"/年"</f>
        <v>P份额 0.45%/年</v>
      </c>
      <c r="F165" s="1" t="str">
        <f>产品要素表!C58&amp;"份额 "&amp;TEXT(产品要素表!E58,"0.00%")&amp;"/年"</f>
        <v>ZA份额 0.30%/年</v>
      </c>
      <c r="G165" s="1" t="str">
        <f>产品要素表!A26&amp;" "&amp;TEXT(产品要素表!O70,"0.00%")&amp;"/年"</f>
        <v>P份额 0.65%/年</v>
      </c>
    </row>
    <row r="166" spans="1:7">
      <c r="A166" s="1">
        <v>9</v>
      </c>
      <c r="B166" s="1" t="str">
        <f>产品要素表!C59&amp;"份额 "&amp;产品要素表!F59</f>
        <v>ZF份额 2.60%-3.20%</v>
      </c>
      <c r="C166" s="1" t="str">
        <f>产品要素表!A27&amp;" "&amp;TEXT(C40/100,"0.00%")&amp;"-"&amp;TEXT(D40/100,"0.00%")</f>
        <v>GS份额 2.55%-3.15%</v>
      </c>
      <c r="D166" s="1" t="str">
        <f>产品要素表!C59&amp;"份额 "&amp;TEXT(产品要素表!D59,"0.00%")&amp;"/年"</f>
        <v>ZF份额 0.10%/年</v>
      </c>
      <c r="E166" s="1" t="str">
        <f>产品要素表!A27&amp;" "&amp;TEXT(产品要素表!N71,"0.00%")&amp;"/年"</f>
        <v>GS份额 0.55%/年</v>
      </c>
      <c r="F166" s="1" t="str">
        <f>产品要素表!C59&amp;"份额 "&amp;TEXT(产品要素表!E59,"0.00%")&amp;"/年"</f>
        <v>ZF份额 0.30%/年</v>
      </c>
      <c r="G166" s="1" t="str">
        <f>产品要素表!A27&amp;" "&amp;TEXT(产品要素表!O71,"0.00%")&amp;"/年"</f>
        <v>GS份额 0.65%/年</v>
      </c>
    </row>
    <row r="167" spans="1:7">
      <c r="A167" s="1">
        <v>10</v>
      </c>
      <c r="B167" s="1" t="str">
        <f>产品要素表!C60&amp;"份额 "&amp;产品要素表!F60</f>
        <v>ZN份额 2.79%-3.39%</v>
      </c>
      <c r="C167" s="1" t="str">
        <f>产品要素表!A28&amp;" "&amp;TEXT(C41/100,"0.00%")&amp;"-"&amp;TEXT(D41/100,"0.00%")</f>
        <v>U份额 2.45%-3.05%</v>
      </c>
      <c r="D167" s="1" t="str">
        <f>产品要素表!C60&amp;"份额 "&amp;TEXT(产品要素表!D60,"0.00%")&amp;"/年"</f>
        <v>ZN份额 0.00%/年</v>
      </c>
      <c r="E167" s="1" t="str">
        <f>产品要素表!A28&amp;" "&amp;TEXT(产品要素表!N72,"0.00%")&amp;"/年"</f>
        <v>U份额 0.60%/年</v>
      </c>
      <c r="F167" s="1" t="str">
        <f>产品要素表!C60&amp;"份额 "&amp;TEXT(产品要素表!E60,"0.00%")&amp;"/年"</f>
        <v>ZN份额 0.21%/年</v>
      </c>
      <c r="G167" s="1" t="str">
        <f>产品要素表!A28&amp;" "&amp;TEXT(产品要素表!O72,"0.00%")&amp;"/年"</f>
        <v>U份额 0.70%/年</v>
      </c>
    </row>
    <row r="168" spans="1:7">
      <c r="A168" s="1">
        <v>11</v>
      </c>
      <c r="B168" s="1" t="str">
        <f>产品要素表!C61&amp;"份额 "&amp;产品要素表!F61</f>
        <v>ZQ份额 2.55%-3.15%</v>
      </c>
      <c r="C168" s="1" t="str">
        <f>产品要素表!A29&amp;" "&amp;TEXT(C42/100,"0.00%")&amp;"-"&amp;TEXT(D42/100,"0.00%")</f>
        <v>Z份额 2.45%-3.05%</v>
      </c>
      <c r="D168" s="1" t="str">
        <f>产品要素表!C61&amp;"份额 "&amp;TEXT(产品要素表!D61,"0.00%")&amp;"/年"</f>
        <v>ZQ份额 0.15%/年</v>
      </c>
      <c r="E168" s="1" t="str">
        <f>产品要素表!A29&amp;" "&amp;TEXT(产品要素表!N73,"0.00%")&amp;"/年"</f>
        <v>Z份额 0.65%/年</v>
      </c>
      <c r="F168" s="1" t="str">
        <f>产品要素表!C61&amp;"份额 "&amp;TEXT(产品要素表!E61,"0.00%")&amp;"/年"</f>
        <v>ZQ份额 0.30%/年</v>
      </c>
      <c r="G168" s="1" t="str">
        <f>产品要素表!A29&amp;" "&amp;TEXT(产品要素表!O73,"0.00%")&amp;"/年"</f>
        <v>Z份额 0.65%/年</v>
      </c>
    </row>
    <row r="169" spans="1:7">
      <c r="A169" s="1">
        <v>12</v>
      </c>
      <c r="B169" s="1" t="str">
        <f>产品要素表!C62&amp;"份额 "&amp;产品要素表!F62</f>
        <v>ZS份额 2.70%-3.30%</v>
      </c>
      <c r="C169" s="1" t="str">
        <f>产品要素表!A30&amp;" "&amp;TEXT(C43/100,"0.00%")&amp;"-"&amp;TEXT(D43/100,"0.00%")</f>
        <v>ZA份额 2.45%-3.05%</v>
      </c>
      <c r="D169" s="1" t="str">
        <f>产品要素表!C62&amp;"份额 "&amp;TEXT(产品要素表!D62,"0.00%")&amp;"/年"</f>
        <v>ZS份额 0.00%/年</v>
      </c>
      <c r="E169" s="1" t="str">
        <f>产品要素表!A30&amp;" "&amp;TEXT(产品要素表!N74,"0.00%")&amp;"/年"</f>
        <v>ZA份额 0.65%/年</v>
      </c>
      <c r="F169" s="1" t="str">
        <f>产品要素表!C62&amp;"份额 "&amp;TEXT(产品要素表!E62,"0.00%")&amp;"/年"</f>
        <v>ZS份额 0.30%/年</v>
      </c>
      <c r="G169" s="1" t="str">
        <f>产品要素表!A30&amp;" "&amp;TEXT(产品要素表!O74,"0.00%")&amp;"/年"</f>
        <v>ZA份额 0.65%/年</v>
      </c>
    </row>
    <row r="170" spans="1:7">
      <c r="A170" s="1">
        <v>13</v>
      </c>
      <c r="C170" s="1" t="str">
        <f>产品要素表!A31&amp;" "&amp;TEXT(C44/100,"0.00%")&amp;"-"&amp;TEXT(D44/100,"0.00%")</f>
        <v>ZF份额 2.45%-3.05%</v>
      </c>
      <c r="E170" s="1" t="str">
        <f>产品要素表!A31&amp;" "&amp;TEXT(产品要素表!N75,"0.00%")&amp;"/年"</f>
        <v>ZF份额 0.65%/年</v>
      </c>
      <c r="G170" s="1" t="str">
        <f>产品要素表!A31&amp;" "&amp;TEXT(产品要素表!O75,"0.00%")&amp;"/年"</f>
        <v>ZF份额 0.65%/年</v>
      </c>
    </row>
    <row r="171" spans="1:7">
      <c r="A171" s="1">
        <v>14</v>
      </c>
      <c r="C171" s="1" t="str">
        <f>产品要素表!A32&amp;" "&amp;TEXT(C45/100,"0.00%")&amp;"-"&amp;TEXT(D45/100,"0.00%")</f>
        <v>ZJ份额 2.70%-3.30%</v>
      </c>
      <c r="E171" s="1" t="str">
        <f>产品要素表!A32&amp;" "&amp;TEXT(产品要素表!N76,"0.00%")&amp;"/年"</f>
        <v>ZJ份额 0.40%/年</v>
      </c>
      <c r="G171" s="1" t="str">
        <f>产品要素表!A32&amp;" "&amp;TEXT(产品要素表!O76,"0.00%")&amp;"/年"</f>
        <v>ZJ份额 0.65%/年</v>
      </c>
    </row>
    <row r="172" spans="1:7">
      <c r="A172" s="1">
        <v>15</v>
      </c>
      <c r="C172" s="1" t="str">
        <f>产品要素表!A33&amp;" "&amp;TEXT(C46/100,"0.00%")&amp;"-"&amp;TEXT(D46/100,"0.00%")</f>
        <v>ZL份额 2.60%-3.20%</v>
      </c>
      <c r="E172" s="1" t="str">
        <f>产品要素表!A33&amp;" "&amp;TEXT(产品要素表!N77,"0.00%")&amp;"/年"</f>
        <v>ZL份额 0.50%/年</v>
      </c>
      <c r="G172" s="1" t="str">
        <f>产品要素表!A33&amp;" "&amp;TEXT(产品要素表!O77,"0.00%")&amp;"/年"</f>
        <v>ZL份额 0.65%/年</v>
      </c>
    </row>
    <row r="173" spans="1:7">
      <c r="A173" s="1">
        <v>16</v>
      </c>
      <c r="C173" s="1" t="str">
        <f>产品要素表!A34&amp;" "&amp;TEXT(C47/100,"0.00%")&amp;"-"&amp;TEXT(D47/100,"0.00%")</f>
        <v>ZN份额 2.55%-3.15%</v>
      </c>
      <c r="E173" s="1" t="str">
        <f>产品要素表!A34&amp;" "&amp;TEXT(产品要素表!N78,"0.00%")&amp;"/年"</f>
        <v>ZN份额 0.55%/年</v>
      </c>
      <c r="G173" s="1" t="str">
        <f>产品要素表!A34&amp;" "&amp;TEXT(产品要素表!O78,"0.00%")&amp;"/年"</f>
        <v>ZN份额 0.65%/年</v>
      </c>
    </row>
    <row r="174" spans="1:7">
      <c r="A174" s="1">
        <v>17</v>
      </c>
      <c r="C174" s="1" t="str">
        <f>产品要素表!A35&amp;" "&amp;TEXT(C48/100,"0.00%")&amp;"-"&amp;TEXT(D48/100,"0.00%")</f>
        <v>ZQ份额 2.40%-3.00%</v>
      </c>
      <c r="E174" s="1" t="str">
        <f>产品要素表!A35&amp;" "&amp;TEXT(产品要素表!N79,"0.00%")&amp;"/年"</f>
        <v>ZQ份额 0.65%/年</v>
      </c>
      <c r="G174" s="1" t="str">
        <f>产品要素表!A35&amp;" "&amp;TEXT(产品要素表!O79,"0.00%")&amp;"/年"</f>
        <v>ZQ份额 0.70%/年</v>
      </c>
    </row>
    <row r="175" spans="1:7">
      <c r="A175" s="1">
        <v>18</v>
      </c>
      <c r="C175" s="1" t="str">
        <f>产品要素表!A36&amp;" "&amp;TEXT(C49/100,"0.00%")&amp;"-"&amp;TEXT(D49/100,"0.00%")</f>
        <v>ZC份额 2.50%-3.10%</v>
      </c>
      <c r="E175" s="1" t="str">
        <f>产品要素表!A36&amp;" "&amp;TEXT(产品要素表!N80,"0.00%")&amp;"/年"</f>
        <v>ZC份额 0.60%/年</v>
      </c>
      <c r="G175" s="1" t="str">
        <f>产品要素表!A36&amp;" "&amp;TEXT(产品要素表!O80,"0.00%")&amp;"/年"</f>
        <v>ZC份额 0.65%/年</v>
      </c>
    </row>
    <row r="176" spans="3:7">
      <c r="C176" s="1" t="str">
        <f>产品要素表!A37&amp;" "&amp;TEXT(C50/100,"0.00%")&amp;"-"&amp;TEXT(D50/100,"0.00%")</f>
        <v>ZK份额 2.60%-3.20%</v>
      </c>
      <c r="E176" s="1" t="str">
        <f>产品要素表!A37&amp;" "&amp;TEXT(产品要素表!N81,"0.00%")&amp;"/年"</f>
        <v>ZK份额 0.50%/年</v>
      </c>
      <c r="G176" s="1" t="str">
        <f>产品要素表!A37&amp;" "&amp;TEXT(产品要素表!O81,"0.00%")&amp;"/年"</f>
        <v>ZK份额 0.65%/年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产品要素表</vt:lpstr>
      <vt:lpstr>ABCDJZ ZA ZQ ZC ZK 份额</vt:lpstr>
      <vt:lpstr>FGPU GS ZF ZJ ZL ZN份额</vt:lpstr>
      <vt:lpstr>ZS终止</vt:lpstr>
      <vt:lpstr>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孙伯略</dc:creator>
  <cp:lastModifiedBy>sylc</cp:lastModifiedBy>
  <dcterms:created xsi:type="dcterms:W3CDTF">2022-05-17T06:06:00Z</dcterms:created>
  <dcterms:modified xsi:type="dcterms:W3CDTF">2026-03-26T02:39:35Z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2052-11.8.2.11734</vt:lpwstr>
  </property>
  <property fmtid="{D5CDD505-2E9C-101B-9397-08002B2CF9AE}" pid="3" name="ICV">
    <vt:lpwstr>C95FEF6E1F8746E5B46356F23C4A8822</vt:lpwstr>
  </property>
  <property fmtid="{D5CDD505-2E9C-101B-9397-08002B2CF9AE}" pid="4" name="5B77E7CEEC58BC6AFAE8886BEB80DBEB">
    <vt:lpwstr>otCYQxs9Dbw2bUEn/Soxv9pYAoWsCRIsU8+gIbxzzmNcJN13+qHIPyWmbF9hFzPHyi2m8DLwi54E5OVVM5pJ0yGmgAiYTaR6oYUdYZxdjep6I9xviFUFZ9aTScfBW9OGxLWHefX5LZ9hC7jq1mIyXKMH/Co4NXrnmusta57LUzSTowNdok+VpQckXrJTs+hJHcHY+CPxK2BKJNRSY5IxwE1yuHzv/nJ6+jKJdjC4psfBRqBMI/O6fZjTSqyjiLI3b4DOTiMqtqSSl2kzWwzmP6gSRfUyvO2/VBdk4GgzRvtopLtL2YyKnNVVKde6bFb2YTOzQjxU/bk3mgUW73iNFchfmY4O8CtcvJ7/WaCClmChba+had+Y+2lnrPPUvF5WvEYPY7bWQmuPrKJTNIPmuqdHQOYXLqMD21pxZBwgGMYRzl0HMMZHFxiOz0JspDS3E59uuq1kqgZtnmRYrZXCL8vJOtz7jKkSA1wHBStSyYGG2B5v6yxohhSuxB8/Ol13vwToImY0IKvezLTrBbU0TngURxHohC0K3eW4PG+2ayDiD95Hc+TcyRLg04GdWPuxLSJgDegKzOuZ2L2ln0WMwzDyNhrvZ8MPRnVwzPP8QoI=</vt:lpwstr>
  </property>
</Properties>
</file>